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66925"/>
  <mc:AlternateContent xmlns:mc="http://schemas.openxmlformats.org/markup-compatibility/2006">
    <mc:Choice Requires="x15">
      <x15ac:absPath xmlns:x15ac="http://schemas.microsoft.com/office/spreadsheetml/2010/11/ac" url="C:\Users\ELSHEEM\Desktop\"/>
    </mc:Choice>
  </mc:AlternateContent>
  <xr:revisionPtr revIDLastSave="0" documentId="13_ncr:1_{DCC72610-661D-4259-956C-4ECB42A0B7C6}" xr6:coauthVersionLast="47" xr6:coauthVersionMax="47" xr10:uidLastSave="{00000000-0000-0000-0000-000000000000}"/>
  <workbookProtection workbookAlgorithmName="SHA-512" workbookHashValue="obM3ADQsmUVnU0Dn5DnLWp8xpJfOUdR+WcK1XidXvVPGup3/+tvEGU+BpOcO/x4ILQP0LhaOqnFev9g3qDyB2A==" workbookSaltValue="KDWcO19dme2dJpfARCEtiA==" workbookSpinCount="100000" lockStructure="1"/>
  <bookViews>
    <workbookView xWindow="-120" yWindow="-120" windowWidth="29040" windowHeight="17640" tabRatio="732" activeTab="5" xr2:uid="{00000000-000D-0000-FFFF-FFFF00000000}"/>
  </bookViews>
  <sheets>
    <sheet name="ExpSTO Calculator" sheetId="9" r:id="rId1"/>
    <sheet name="ImpStorage Calculator" sheetId="1" r:id="rId2"/>
    <sheet name="ExpDetention Calculator" sheetId="10" r:id="rId3"/>
    <sheet name="ImpTariffsSTO" sheetId="4" r:id="rId4"/>
    <sheet name="ImpTariffsPOWER" sheetId="5" r:id="rId5"/>
    <sheet name="ExpTariffsSTO" sheetId="11" r:id="rId6"/>
    <sheet name="ExpTariffsPOWER" sheetId="12" r:id="rId7"/>
    <sheet name="ExpTariffsDetention" sheetId="13" r:id="rId8"/>
  </sheets>
  <definedNames>
    <definedName name="_xlnm._FilterDatabase" localSheetId="7" hidden="1">ExpTariffsDetention!$A$2:$N$7</definedName>
    <definedName name="_xlnm._FilterDatabase" localSheetId="6" hidden="1">ExpTariffsPOWER!$A$2:$H$42</definedName>
    <definedName name="_xlnm._FilterDatabase" localSheetId="5" hidden="1">ExpTariffsSTO!$A$2:$T$42</definedName>
    <definedName name="_xlnm._FilterDatabase" localSheetId="4" hidden="1">ImpTariffsPOWER!$A$2:$H$2</definedName>
    <definedName name="_xlnm._FilterDatabase" localSheetId="3" hidden="1">ImpTariffsSTO!$A$2:$Z$2</definedName>
    <definedName name="PictureEUR">INDIRECT(#REF!)</definedName>
    <definedName name="PictureIBE">INDIRECT(#REF!)</definedName>
    <definedName name="PictureITAe">INDIRECT(#REF!)</definedName>
    <definedName name="PictureITAw">INDIRECT(#REF!)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2" i="12" l="1"/>
  <c r="D42" i="12"/>
  <c r="G40" i="12"/>
  <c r="D40" i="12"/>
  <c r="G39" i="12"/>
  <c r="D39" i="12"/>
  <c r="G37" i="12"/>
  <c r="D37" i="12"/>
  <c r="G35" i="12"/>
  <c r="D35" i="12"/>
  <c r="G34" i="12"/>
  <c r="D34" i="12"/>
  <c r="G22" i="12"/>
  <c r="D22" i="12"/>
  <c r="G20" i="12"/>
  <c r="D20" i="12"/>
  <c r="G19" i="12"/>
  <c r="D19" i="12"/>
  <c r="G17" i="12"/>
  <c r="D17" i="12"/>
  <c r="G15" i="12"/>
  <c r="D15" i="12"/>
  <c r="G14" i="12"/>
  <c r="D14" i="12"/>
  <c r="S21" i="10"/>
  <c r="R21" i="10"/>
  <c r="Q21" i="10"/>
  <c r="P21" i="10"/>
  <c r="O21" i="10"/>
  <c r="N21" i="10"/>
  <c r="M21" i="10"/>
  <c r="L21" i="10"/>
  <c r="K21" i="10"/>
  <c r="J21" i="10"/>
  <c r="I21" i="10"/>
  <c r="H21" i="10"/>
  <c r="G21" i="10"/>
  <c r="F21" i="10"/>
  <c r="E21" i="10"/>
  <c r="D21" i="10"/>
  <c r="C21" i="10"/>
  <c r="B21" i="10"/>
  <c r="S20" i="10"/>
  <c r="R20" i="10"/>
  <c r="Q20" i="10"/>
  <c r="P20" i="10"/>
  <c r="O20" i="10"/>
  <c r="N20" i="10"/>
  <c r="M20" i="10"/>
  <c r="L20" i="10"/>
  <c r="K20" i="10"/>
  <c r="J20" i="10"/>
  <c r="I20" i="10"/>
  <c r="H20" i="10"/>
  <c r="G20" i="10"/>
  <c r="F20" i="10"/>
  <c r="E20" i="10"/>
  <c r="D20" i="10"/>
  <c r="C20" i="10"/>
  <c r="B20" i="10"/>
  <c r="S19" i="10"/>
  <c r="R19" i="10"/>
  <c r="Q19" i="10"/>
  <c r="P19" i="10"/>
  <c r="O19" i="10"/>
  <c r="N19" i="10"/>
  <c r="M19" i="10"/>
  <c r="L19" i="10"/>
  <c r="K19" i="10"/>
  <c r="J19" i="10"/>
  <c r="I19" i="10"/>
  <c r="H19" i="10"/>
  <c r="G19" i="10"/>
  <c r="F19" i="10"/>
  <c r="E19" i="10"/>
  <c r="D19" i="10"/>
  <c r="C19" i="10"/>
  <c r="B19" i="10"/>
  <c r="S18" i="10"/>
  <c r="R18" i="10"/>
  <c r="Q18" i="10"/>
  <c r="P18" i="10"/>
  <c r="O18" i="10"/>
  <c r="N18" i="10"/>
  <c r="M18" i="10"/>
  <c r="L18" i="10"/>
  <c r="K18" i="10"/>
  <c r="J18" i="10"/>
  <c r="I18" i="10"/>
  <c r="H18" i="10"/>
  <c r="G18" i="10"/>
  <c r="F18" i="10"/>
  <c r="E18" i="10"/>
  <c r="D18" i="10"/>
  <c r="C18" i="10"/>
  <c r="B18" i="10"/>
  <c r="S17" i="10"/>
  <c r="R17" i="10"/>
  <c r="Q17" i="10"/>
  <c r="P17" i="10"/>
  <c r="O17" i="10"/>
  <c r="N17" i="10"/>
  <c r="M17" i="10"/>
  <c r="L17" i="10"/>
  <c r="K17" i="10"/>
  <c r="J17" i="10"/>
  <c r="I17" i="10"/>
  <c r="H17" i="10"/>
  <c r="G17" i="10"/>
  <c r="F17" i="10"/>
  <c r="E17" i="10"/>
  <c r="D17" i="10"/>
  <c r="C17" i="10"/>
  <c r="B17" i="10"/>
  <c r="A15" i="10"/>
  <c r="F13" i="10"/>
  <c r="E13" i="10"/>
  <c r="D13" i="10"/>
  <c r="C13" i="10"/>
  <c r="B13" i="10"/>
  <c r="F12" i="10"/>
  <c r="E12" i="10"/>
  <c r="D12" i="10"/>
  <c r="C12" i="10"/>
  <c r="C9" i="10" s="1"/>
  <c r="D9" i="10" s="1"/>
  <c r="F5" i="10" s="1"/>
  <c r="B12" i="10"/>
  <c r="D10" i="10"/>
  <c r="A10" i="10"/>
  <c r="B7" i="10"/>
  <c r="G5" i="10"/>
  <c r="G13" i="10" s="1"/>
  <c r="G30" i="9"/>
  <c r="F30" i="9"/>
  <c r="E30" i="9"/>
  <c r="D30" i="9"/>
  <c r="C30" i="9"/>
  <c r="G6" i="9" s="1"/>
  <c r="B30" i="9"/>
  <c r="G29" i="9"/>
  <c r="F29" i="9"/>
  <c r="E29" i="9"/>
  <c r="D29" i="9"/>
  <c r="C29" i="9"/>
  <c r="B29" i="9"/>
  <c r="G28" i="9"/>
  <c r="F28" i="9"/>
  <c r="E28" i="9"/>
  <c r="D28" i="9"/>
  <c r="C28" i="9"/>
  <c r="B28" i="9"/>
  <c r="G27" i="9"/>
  <c r="F27" i="9"/>
  <c r="E27" i="9"/>
  <c r="D27" i="9"/>
  <c r="C27" i="9"/>
  <c r="B27" i="9"/>
  <c r="G26" i="9"/>
  <c r="F26" i="9"/>
  <c r="E26" i="9"/>
  <c r="D26" i="9"/>
  <c r="C26" i="9"/>
  <c r="B26" i="9"/>
  <c r="A24" i="9"/>
  <c r="BC21" i="9"/>
  <c r="BB21" i="9"/>
  <c r="BA21" i="9"/>
  <c r="AZ21" i="9"/>
  <c r="AY21" i="9"/>
  <c r="AX21" i="9"/>
  <c r="AW21" i="9"/>
  <c r="AV21" i="9"/>
  <c r="AU21" i="9"/>
  <c r="AT21" i="9"/>
  <c r="AS21" i="9"/>
  <c r="AR21" i="9"/>
  <c r="AQ21" i="9"/>
  <c r="AP21" i="9"/>
  <c r="AO21" i="9"/>
  <c r="AN21" i="9"/>
  <c r="AM21" i="9"/>
  <c r="AL21" i="9"/>
  <c r="AK21" i="9"/>
  <c r="AJ21" i="9"/>
  <c r="AI21" i="9"/>
  <c r="AH21" i="9"/>
  <c r="AG21" i="9"/>
  <c r="AF21" i="9"/>
  <c r="AE21" i="9"/>
  <c r="AD21" i="9"/>
  <c r="AC21" i="9"/>
  <c r="AB21" i="9"/>
  <c r="AA21" i="9"/>
  <c r="Z21" i="9"/>
  <c r="Y21" i="9"/>
  <c r="X21" i="9"/>
  <c r="W21" i="9"/>
  <c r="V21" i="9"/>
  <c r="U21" i="9"/>
  <c r="T21" i="9"/>
  <c r="S21" i="9"/>
  <c r="R21" i="9"/>
  <c r="Q21" i="9"/>
  <c r="P21" i="9"/>
  <c r="O21" i="9"/>
  <c r="N21" i="9"/>
  <c r="M21" i="9"/>
  <c r="L21" i="9"/>
  <c r="K21" i="9"/>
  <c r="J21" i="9"/>
  <c r="I21" i="9"/>
  <c r="H21" i="9"/>
  <c r="G21" i="9"/>
  <c r="F13" i="9" s="1"/>
  <c r="F21" i="9"/>
  <c r="E21" i="9"/>
  <c r="F12" i="9" s="1"/>
  <c r="D21" i="9"/>
  <c r="C21" i="9"/>
  <c r="G5" i="9" s="1"/>
  <c r="B21" i="9"/>
  <c r="BC20" i="9"/>
  <c r="BB20" i="9"/>
  <c r="BA20" i="9"/>
  <c r="AZ20" i="9"/>
  <c r="AY20" i="9"/>
  <c r="AX20" i="9"/>
  <c r="AW20" i="9"/>
  <c r="AV20" i="9"/>
  <c r="AU20" i="9"/>
  <c r="AT20" i="9"/>
  <c r="AS20" i="9"/>
  <c r="AR20" i="9"/>
  <c r="AQ20" i="9"/>
  <c r="AP20" i="9"/>
  <c r="AO20" i="9"/>
  <c r="AN20" i="9"/>
  <c r="AM20" i="9"/>
  <c r="AL20" i="9"/>
  <c r="AK20" i="9"/>
  <c r="AJ20" i="9"/>
  <c r="AI20" i="9"/>
  <c r="AH20" i="9"/>
  <c r="AG20" i="9"/>
  <c r="AF20" i="9"/>
  <c r="AE20" i="9"/>
  <c r="AD20" i="9"/>
  <c r="AC20" i="9"/>
  <c r="AB20" i="9"/>
  <c r="AA20" i="9"/>
  <c r="Z20" i="9"/>
  <c r="Y20" i="9"/>
  <c r="X20" i="9"/>
  <c r="W20" i="9"/>
  <c r="V20" i="9"/>
  <c r="U20" i="9"/>
  <c r="T20" i="9"/>
  <c r="S20" i="9"/>
  <c r="R20" i="9"/>
  <c r="Q20" i="9"/>
  <c r="P20" i="9"/>
  <c r="O20" i="9"/>
  <c r="N20" i="9"/>
  <c r="M20" i="9"/>
  <c r="L20" i="9"/>
  <c r="K20" i="9"/>
  <c r="J20" i="9"/>
  <c r="I20" i="9"/>
  <c r="H20" i="9"/>
  <c r="G20" i="9"/>
  <c r="F20" i="9"/>
  <c r="E20" i="9"/>
  <c r="E12" i="9" s="1"/>
  <c r="D20" i="9"/>
  <c r="C20" i="9"/>
  <c r="B20" i="9"/>
  <c r="BC19" i="9"/>
  <c r="BB19" i="9"/>
  <c r="BA19" i="9"/>
  <c r="AZ19" i="9"/>
  <c r="AY19" i="9"/>
  <c r="AX19" i="9"/>
  <c r="AW19" i="9"/>
  <c r="AV19" i="9"/>
  <c r="AU19" i="9"/>
  <c r="AT19" i="9"/>
  <c r="AS19" i="9"/>
  <c r="AR19" i="9"/>
  <c r="AQ19" i="9"/>
  <c r="AP19" i="9"/>
  <c r="AO19" i="9"/>
  <c r="AN19" i="9"/>
  <c r="AM19" i="9"/>
  <c r="AL19" i="9"/>
  <c r="AK19" i="9"/>
  <c r="AJ19" i="9"/>
  <c r="AI19" i="9"/>
  <c r="AH19" i="9"/>
  <c r="AG19" i="9"/>
  <c r="AF19" i="9"/>
  <c r="AE19" i="9"/>
  <c r="AD19" i="9"/>
  <c r="AC19" i="9"/>
  <c r="AB19" i="9"/>
  <c r="AA19" i="9"/>
  <c r="Z19" i="9"/>
  <c r="Y19" i="9"/>
  <c r="X19" i="9"/>
  <c r="W19" i="9"/>
  <c r="V19" i="9"/>
  <c r="U19" i="9"/>
  <c r="T19" i="9"/>
  <c r="S19" i="9"/>
  <c r="R19" i="9"/>
  <c r="Q19" i="9"/>
  <c r="P19" i="9"/>
  <c r="O19" i="9"/>
  <c r="N19" i="9"/>
  <c r="M19" i="9"/>
  <c r="L19" i="9"/>
  <c r="K19" i="9"/>
  <c r="J19" i="9"/>
  <c r="I19" i="9"/>
  <c r="H19" i="9"/>
  <c r="G19" i="9"/>
  <c r="F19" i="9"/>
  <c r="E19" i="9"/>
  <c r="D19" i="9"/>
  <c r="C19" i="9"/>
  <c r="B19" i="9"/>
  <c r="BC18" i="9"/>
  <c r="BB18" i="9"/>
  <c r="BA18" i="9"/>
  <c r="AZ18" i="9"/>
  <c r="AY18" i="9"/>
  <c r="AX18" i="9"/>
  <c r="AW18" i="9"/>
  <c r="AV18" i="9"/>
  <c r="AU18" i="9"/>
  <c r="AT18" i="9"/>
  <c r="AS18" i="9"/>
  <c r="AR18" i="9"/>
  <c r="AQ18" i="9"/>
  <c r="AP18" i="9"/>
  <c r="AO18" i="9"/>
  <c r="AN18" i="9"/>
  <c r="AM18" i="9"/>
  <c r="AL18" i="9"/>
  <c r="AK18" i="9"/>
  <c r="AJ18" i="9"/>
  <c r="AI18" i="9"/>
  <c r="AH18" i="9"/>
  <c r="AG18" i="9"/>
  <c r="AF18" i="9"/>
  <c r="AE18" i="9"/>
  <c r="AD18" i="9"/>
  <c r="AC18" i="9"/>
  <c r="AB18" i="9"/>
  <c r="AA18" i="9"/>
  <c r="Z18" i="9"/>
  <c r="Y18" i="9"/>
  <c r="X18" i="9"/>
  <c r="W18" i="9"/>
  <c r="V18" i="9"/>
  <c r="U18" i="9"/>
  <c r="T18" i="9"/>
  <c r="S18" i="9"/>
  <c r="R18" i="9"/>
  <c r="Q18" i="9"/>
  <c r="P18" i="9"/>
  <c r="O18" i="9"/>
  <c r="N18" i="9"/>
  <c r="M18" i="9"/>
  <c r="L18" i="9"/>
  <c r="K18" i="9"/>
  <c r="J18" i="9"/>
  <c r="I18" i="9"/>
  <c r="H18" i="9"/>
  <c r="G18" i="9"/>
  <c r="C13" i="9" s="1"/>
  <c r="F18" i="9"/>
  <c r="E18" i="9"/>
  <c r="C12" i="9" s="1"/>
  <c r="D18" i="9"/>
  <c r="C18" i="9"/>
  <c r="B18" i="9"/>
  <c r="BC17" i="9"/>
  <c r="BB17" i="9"/>
  <c r="BA17" i="9"/>
  <c r="AZ17" i="9"/>
  <c r="AY17" i="9"/>
  <c r="AX17" i="9"/>
  <c r="AW17" i="9"/>
  <c r="AV17" i="9"/>
  <c r="AU17" i="9"/>
  <c r="AT17" i="9"/>
  <c r="AS17" i="9"/>
  <c r="AR17" i="9"/>
  <c r="AQ17" i="9"/>
  <c r="AP17" i="9"/>
  <c r="AO17" i="9"/>
  <c r="AN17" i="9"/>
  <c r="AM17" i="9"/>
  <c r="AL17" i="9"/>
  <c r="AK17" i="9"/>
  <c r="AJ17" i="9"/>
  <c r="AI17" i="9"/>
  <c r="AH17" i="9"/>
  <c r="AG17" i="9"/>
  <c r="AF17" i="9"/>
  <c r="AE17" i="9"/>
  <c r="AD17" i="9"/>
  <c r="AC17" i="9"/>
  <c r="AB17" i="9"/>
  <c r="AA17" i="9"/>
  <c r="Z17" i="9"/>
  <c r="Y17" i="9"/>
  <c r="X17" i="9"/>
  <c r="W17" i="9"/>
  <c r="V17" i="9"/>
  <c r="U17" i="9"/>
  <c r="T17" i="9"/>
  <c r="S17" i="9"/>
  <c r="R17" i="9"/>
  <c r="Q17" i="9"/>
  <c r="P17" i="9"/>
  <c r="O17" i="9"/>
  <c r="N17" i="9"/>
  <c r="M17" i="9"/>
  <c r="L17" i="9"/>
  <c r="K17" i="9"/>
  <c r="J17" i="9"/>
  <c r="I17" i="9"/>
  <c r="H17" i="9"/>
  <c r="G17" i="9"/>
  <c r="F17" i="9"/>
  <c r="E17" i="9"/>
  <c r="B12" i="9" s="1"/>
  <c r="D17" i="9"/>
  <c r="C17" i="9"/>
  <c r="B17" i="9"/>
  <c r="A15" i="9"/>
  <c r="L13" i="9"/>
  <c r="K13" i="9"/>
  <c r="J13" i="9"/>
  <c r="I13" i="9"/>
  <c r="H13" i="9"/>
  <c r="D13" i="9"/>
  <c r="L12" i="9"/>
  <c r="K12" i="9"/>
  <c r="J12" i="9"/>
  <c r="I12" i="9"/>
  <c r="H12" i="9"/>
  <c r="I9" i="9" s="1"/>
  <c r="J9" i="9" s="1"/>
  <c r="H10" i="9"/>
  <c r="D10" i="9"/>
  <c r="A10" i="9"/>
  <c r="B7" i="9"/>
  <c r="B13" i="9" l="1"/>
  <c r="D12" i="9"/>
  <c r="E13" i="9"/>
  <c r="G7" i="9"/>
  <c r="M13" i="9"/>
  <c r="G13" i="9"/>
  <c r="F6" i="9"/>
  <c r="C9" i="9" l="1"/>
  <c r="D9" i="9" s="1"/>
  <c r="F5" i="9" s="1"/>
  <c r="F7" i="9" s="1"/>
  <c r="G10" i="1"/>
  <c r="A10" i="1"/>
  <c r="G30" i="1"/>
  <c r="G29" i="1"/>
  <c r="G28" i="1"/>
  <c r="G27" i="1"/>
  <c r="G26" i="1"/>
  <c r="F30" i="1"/>
  <c r="F29" i="1"/>
  <c r="F28" i="1"/>
  <c r="F27" i="1"/>
  <c r="F26" i="1"/>
  <c r="E30" i="1"/>
  <c r="E29" i="1"/>
  <c r="E28" i="1"/>
  <c r="D28" i="1"/>
  <c r="I13" i="1" s="1"/>
  <c r="E27" i="1"/>
  <c r="E26" i="1"/>
  <c r="D26" i="1"/>
  <c r="G13" i="1" s="1"/>
  <c r="D30" i="1"/>
  <c r="K13" i="1" s="1"/>
  <c r="C30" i="1"/>
  <c r="D29" i="1"/>
  <c r="J13" i="1" s="1"/>
  <c r="C29" i="1"/>
  <c r="D27" i="1"/>
  <c r="H13" i="1" s="1"/>
  <c r="C27" i="1"/>
  <c r="B30" i="1"/>
  <c r="K12" i="1" s="1"/>
  <c r="B29" i="1"/>
  <c r="J12" i="1" s="1"/>
  <c r="C28" i="1"/>
  <c r="B28" i="1"/>
  <c r="I12" i="1" s="1"/>
  <c r="B27" i="1"/>
  <c r="H12" i="1" s="1"/>
  <c r="C26" i="1"/>
  <c r="B26" i="1"/>
  <c r="G12" i="1" s="1"/>
  <c r="A24" i="1"/>
  <c r="AC17" i="1"/>
  <c r="AH21" i="1"/>
  <c r="AH20" i="1"/>
  <c r="AH19" i="1"/>
  <c r="AH18" i="1"/>
  <c r="AH17" i="1"/>
  <c r="AG20" i="1"/>
  <c r="AG17" i="1"/>
  <c r="AF21" i="1"/>
  <c r="AF20" i="1"/>
  <c r="AF19" i="1"/>
  <c r="AF18" i="1"/>
  <c r="AF17" i="1"/>
  <c r="AE21" i="1"/>
  <c r="AE20" i="1"/>
  <c r="AE19" i="1"/>
  <c r="AE18" i="1"/>
  <c r="AE17" i="1"/>
  <c r="AD20" i="1"/>
  <c r="AD17" i="1"/>
  <c r="AC21" i="1"/>
  <c r="AC20" i="1"/>
  <c r="AC19" i="1"/>
  <c r="AC18" i="1"/>
  <c r="E17" i="1"/>
  <c r="D21" i="1"/>
  <c r="D20" i="1"/>
  <c r="D19" i="1"/>
  <c r="D18" i="1"/>
  <c r="D17" i="1"/>
  <c r="C21" i="1"/>
  <c r="C20" i="1"/>
  <c r="G7" i="1" s="1"/>
  <c r="C19" i="1"/>
  <c r="C18" i="1"/>
  <c r="C17" i="1"/>
  <c r="B21" i="1"/>
  <c r="B20" i="1"/>
  <c r="B19" i="1"/>
  <c r="B18" i="1"/>
  <c r="B17" i="1"/>
  <c r="AB21" i="1"/>
  <c r="AB20" i="1"/>
  <c r="AB19" i="1"/>
  <c r="AB18" i="1"/>
  <c r="AB17" i="1"/>
  <c r="AA20" i="1"/>
  <c r="AA17" i="1"/>
  <c r="Z21" i="1"/>
  <c r="Z20" i="1"/>
  <c r="Z19" i="1"/>
  <c r="Z18" i="1"/>
  <c r="Z17" i="1"/>
  <c r="Y21" i="1"/>
  <c r="Y20" i="1"/>
  <c r="Y19" i="1"/>
  <c r="Y18" i="1"/>
  <c r="Y17" i="1"/>
  <c r="X20" i="1"/>
  <c r="X17" i="1"/>
  <c r="W21" i="1"/>
  <c r="W20" i="1"/>
  <c r="W19" i="1"/>
  <c r="W18" i="1"/>
  <c r="W17" i="1"/>
  <c r="V21" i="1"/>
  <c r="V20" i="1"/>
  <c r="V19" i="1"/>
  <c r="V18" i="1"/>
  <c r="V17" i="1"/>
  <c r="U21" i="1"/>
  <c r="U20" i="1"/>
  <c r="U19" i="1"/>
  <c r="U18" i="1"/>
  <c r="U17" i="1"/>
  <c r="T21" i="1"/>
  <c r="T20" i="1"/>
  <c r="T19" i="1"/>
  <c r="T18" i="1"/>
  <c r="T17" i="1"/>
  <c r="S21" i="1"/>
  <c r="S20" i="1"/>
  <c r="S19" i="1"/>
  <c r="S18" i="1"/>
  <c r="S17" i="1"/>
  <c r="R21" i="1"/>
  <c r="R20" i="1"/>
  <c r="R19" i="1"/>
  <c r="R18" i="1"/>
  <c r="R17" i="1"/>
  <c r="Q21" i="1"/>
  <c r="Q20" i="1"/>
  <c r="Q19" i="1"/>
  <c r="Q18" i="1"/>
  <c r="Q17" i="1"/>
  <c r="P21" i="1"/>
  <c r="P20" i="1"/>
  <c r="P19" i="1"/>
  <c r="P18" i="1"/>
  <c r="P17" i="1"/>
  <c r="O21" i="1"/>
  <c r="O20" i="1"/>
  <c r="O19" i="1"/>
  <c r="O18" i="1"/>
  <c r="O17" i="1"/>
  <c r="N21" i="1"/>
  <c r="N20" i="1"/>
  <c r="N19" i="1"/>
  <c r="N18" i="1"/>
  <c r="N17" i="1"/>
  <c r="M21" i="1"/>
  <c r="M20" i="1"/>
  <c r="M19" i="1"/>
  <c r="M18" i="1"/>
  <c r="M17" i="1"/>
  <c r="L21" i="1"/>
  <c r="L20" i="1"/>
  <c r="L19" i="1"/>
  <c r="L18" i="1"/>
  <c r="L17" i="1"/>
  <c r="K21" i="1"/>
  <c r="K20" i="1"/>
  <c r="K19" i="1"/>
  <c r="K18" i="1"/>
  <c r="K17" i="1"/>
  <c r="J21" i="1"/>
  <c r="J20" i="1"/>
  <c r="J19" i="1"/>
  <c r="J18" i="1"/>
  <c r="J17" i="1"/>
  <c r="I21" i="1"/>
  <c r="I20" i="1"/>
  <c r="I19" i="1"/>
  <c r="I18" i="1"/>
  <c r="I17" i="1"/>
  <c r="H21" i="1"/>
  <c r="H20" i="1"/>
  <c r="H19" i="1"/>
  <c r="H18" i="1"/>
  <c r="H17" i="1"/>
  <c r="G21" i="1"/>
  <c r="G20" i="1"/>
  <c r="G19" i="1"/>
  <c r="G18" i="1"/>
  <c r="G17" i="1"/>
  <c r="F21" i="1"/>
  <c r="F20" i="1"/>
  <c r="F19" i="1"/>
  <c r="F18" i="1"/>
  <c r="F17" i="1"/>
  <c r="E21" i="1"/>
  <c r="E20" i="1"/>
  <c r="E19" i="1"/>
  <c r="E18" i="1"/>
  <c r="AK21" i="1"/>
  <c r="AK20" i="1"/>
  <c r="AK19" i="1"/>
  <c r="AK18" i="1"/>
  <c r="AK17" i="1"/>
  <c r="AJ20" i="1"/>
  <c r="AJ17" i="1"/>
  <c r="AI21" i="1"/>
  <c r="AI20" i="1"/>
  <c r="AI19" i="1"/>
  <c r="AI18" i="1"/>
  <c r="AI17" i="1"/>
  <c r="AL21" i="1"/>
  <c r="AL20" i="1"/>
  <c r="AL19" i="1"/>
  <c r="AL18" i="1"/>
  <c r="AL17" i="1"/>
  <c r="AM20" i="1"/>
  <c r="AM17" i="1"/>
  <c r="AN21" i="1"/>
  <c r="AN20" i="1"/>
  <c r="AN19" i="1"/>
  <c r="AN18" i="1"/>
  <c r="AN17" i="1"/>
  <c r="AN12" i="4"/>
  <c r="AM21" i="1" s="1"/>
  <c r="AN10" i="4"/>
  <c r="AM19" i="1" s="1"/>
  <c r="AN9" i="4"/>
  <c r="AM18" i="1" s="1"/>
  <c r="AH12" i="4"/>
  <c r="AG21" i="1" s="1"/>
  <c r="AH10" i="4"/>
  <c r="AG19" i="1" s="1"/>
  <c r="AH9" i="4"/>
  <c r="AG18" i="1" s="1"/>
  <c r="AE12" i="4"/>
  <c r="AD21" i="1" s="1"/>
  <c r="AE10" i="4"/>
  <c r="AD19" i="1" s="1"/>
  <c r="AE9" i="4"/>
  <c r="AD18" i="1" s="1"/>
  <c r="AK12" i="4"/>
  <c r="AJ21" i="1" s="1"/>
  <c r="AK10" i="4"/>
  <c r="AJ19" i="1" s="1"/>
  <c r="AK9" i="4"/>
  <c r="AJ18" i="1" s="1"/>
  <c r="AB12" i="4"/>
  <c r="AA21" i="1" s="1"/>
  <c r="AB10" i="4"/>
  <c r="AA19" i="1" s="1"/>
  <c r="AB9" i="4"/>
  <c r="AA18" i="1" s="1"/>
  <c r="Y12" i="4"/>
  <c r="X21" i="1" s="1"/>
  <c r="Y10" i="4"/>
  <c r="X19" i="1" s="1"/>
  <c r="Y9" i="4"/>
  <c r="X18" i="1" s="1"/>
  <c r="G6" i="1" l="1"/>
  <c r="A13" i="1"/>
  <c r="A12" i="1"/>
  <c r="E13" i="1"/>
  <c r="E12" i="1"/>
  <c r="D12" i="1"/>
  <c r="C12" i="1"/>
  <c r="B12" i="1"/>
  <c r="B13" i="1"/>
  <c r="C13" i="1"/>
  <c r="D13" i="1"/>
  <c r="G5" i="1" l="1"/>
  <c r="A15" i="1"/>
  <c r="B7" i="1"/>
  <c r="H9" i="1" s="1"/>
  <c r="I9" i="1" l="1"/>
  <c r="F6" i="1"/>
  <c r="B9" i="1"/>
  <c r="C9" i="1" s="1"/>
  <c r="F5" i="1" s="1"/>
  <c r="F7" i="1" l="1"/>
</calcChain>
</file>

<file path=xl/sharedStrings.xml><?xml version="1.0" encoding="utf-8"?>
<sst xmlns="http://schemas.openxmlformats.org/spreadsheetml/2006/main" count="1881" uniqueCount="88">
  <si>
    <t>Thereafter</t>
  </si>
  <si>
    <t>Freetime</t>
  </si>
  <si>
    <t>Days</t>
  </si>
  <si>
    <t>Curr</t>
  </si>
  <si>
    <t>Rate Per Day</t>
  </si>
  <si>
    <t>1st Period</t>
  </si>
  <si>
    <t>USD</t>
  </si>
  <si>
    <t>2nd Period</t>
  </si>
  <si>
    <t>Period</t>
  </si>
  <si>
    <t>Select the Equipment Type:</t>
  </si>
  <si>
    <t>Total Days:</t>
  </si>
  <si>
    <t/>
  </si>
  <si>
    <t>20ft Reefer</t>
  </si>
  <si>
    <t>40ft Reefer</t>
  </si>
  <si>
    <t>Ports / Terminals</t>
  </si>
  <si>
    <t>v</t>
  </si>
  <si>
    <t>20ft General</t>
  </si>
  <si>
    <t>40ft General</t>
  </si>
  <si>
    <t>YES</t>
  </si>
  <si>
    <t>NO</t>
  </si>
  <si>
    <t>EGP</t>
  </si>
  <si>
    <t>20ft General IMO Normal</t>
  </si>
  <si>
    <t>40ft General IMO Normal</t>
  </si>
  <si>
    <t>20ft IMO 1/6.1/6.2/7</t>
  </si>
  <si>
    <t>40ft IMO 1/6.1/6.2/7</t>
  </si>
  <si>
    <t>20ft OOG</t>
  </si>
  <si>
    <t>40ft OOG</t>
  </si>
  <si>
    <t>3rd Period</t>
  </si>
  <si>
    <t>Import Storage</t>
  </si>
  <si>
    <t>Select Terminal</t>
  </si>
  <si>
    <t>Disclaimer
This import Storage/Power calculator is intended to provide you with an estimation of the storage/power charges only, as may apply to your shipment based on terminal and the dates you inserted above. This calculator solely relates to storage/power charges, does not include other charges (such as demurrage, detention, any others charges related to terminal, etc.), and is calculated according to the method of storage billing applied in our tariff.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t>
  </si>
  <si>
    <t>* Above charged subj. to %14 VAT.</t>
  </si>
  <si>
    <t>20ft Tank IMO</t>
  </si>
  <si>
    <t>Alex Cont الإسكندرية لتداول الحاويات</t>
  </si>
  <si>
    <t>AICT الإسكندرية الدولية (الصينى)</t>
  </si>
  <si>
    <t>N/A</t>
  </si>
  <si>
    <t>20ft IMO 2/5</t>
  </si>
  <si>
    <t>40ft IMO 2/5</t>
  </si>
  <si>
    <t>Total</t>
  </si>
  <si>
    <t>Power (Reefer)</t>
  </si>
  <si>
    <t>Storage Tariff</t>
  </si>
  <si>
    <t>IMPORT STORAGE TARIFF</t>
  </si>
  <si>
    <t>POWER TARIFF (Reefer)</t>
  </si>
  <si>
    <t>HAPAG-LLOYD Import Storage / Power Calculator
Alexandria Terminals - EGYPT</t>
  </si>
  <si>
    <t>* The calculation for OOG and Flatrack in-gauge Containers. in Alexandria Container Handling are not available in the calculator  , Please contact local office on email Egypt@service.hlag.com</t>
  </si>
  <si>
    <t>20ft General IMO 3/4/6/8/9</t>
  </si>
  <si>
    <t>40ft General IMO 3/4/6/8/9</t>
  </si>
  <si>
    <t>Vessel Arrival Date:
(DD/MM/YYYY)</t>
  </si>
  <si>
    <t>Release Date:
(DD/MM/YYYY)</t>
  </si>
  <si>
    <t>free-time</t>
  </si>
  <si>
    <t>thereafter</t>
  </si>
  <si>
    <r>
      <t xml:space="preserve">HAPAG-LLOYD EGYPT EXPORT </t>
    </r>
    <r>
      <rPr>
        <u/>
        <sz val="22"/>
        <color theme="0"/>
        <rFont val="Arial"/>
        <family val="2"/>
      </rPr>
      <t>STORAGE</t>
    </r>
    <r>
      <rPr>
        <sz val="22"/>
        <color theme="0"/>
        <rFont val="Arial"/>
        <family val="2"/>
      </rPr>
      <t xml:space="preserve"> CALCULATOR</t>
    </r>
  </si>
  <si>
    <t>DEKHEI 1 حاويات الدخيله</t>
  </si>
  <si>
    <t>Select Equipment Type:</t>
  </si>
  <si>
    <t>TERMIN 32 حاويات اسكندريه القديمه</t>
  </si>
  <si>
    <t>Gate In Full date ( GIFU)
(DD/MM/YYYY)</t>
  </si>
  <si>
    <t>ALEXAN 358 الدوليه دخيله</t>
  </si>
  <si>
    <t>Vessel Departure Date :
(DD/MM/YYYY)</t>
  </si>
  <si>
    <t>Export Storage</t>
  </si>
  <si>
    <t>AICT 1 اسكندريه الدوليه</t>
  </si>
  <si>
    <t>20ft General IMO</t>
  </si>
  <si>
    <t>EGDAM حاويات دمياط</t>
  </si>
  <si>
    <t>40ft General IMO</t>
  </si>
  <si>
    <t>Termin 33 حاويات بورسعيد غرب</t>
  </si>
  <si>
    <t>20ft IMO Explosives</t>
  </si>
  <si>
    <t>SCCT 1 حاويات بورسعيد شرق</t>
  </si>
  <si>
    <t>40ft IMO Explosives</t>
  </si>
  <si>
    <t>EGSOK حاويات السخنه</t>
  </si>
  <si>
    <t>Power charges (for Reefer only)</t>
  </si>
  <si>
    <t>20ft IMO 2/3/4/5/8/9</t>
  </si>
  <si>
    <t>40ft IMO 2/3/4/5/8/9</t>
  </si>
  <si>
    <t>20ft IMO 1/6/7</t>
  </si>
  <si>
    <t>Charges</t>
  </si>
  <si>
    <t>40ft IMO 1/6/7</t>
  </si>
  <si>
    <t>20 ft IMO 3/4/6/8/9</t>
  </si>
  <si>
    <t>40 ft IMO 3/4/6/8/9</t>
  </si>
  <si>
    <t>Disclaimer
This Export Storage calculator is intended to provide you with an estimation of the storage charges only, as may apply to your shipment based on the dates and number of free days you inserted above. This calculator solely relates to storage charges, does not include other charges (such as demurrage, detention, reefer electricity, chassis, etc.), and is calculated according to the method of storage billing applied in our tariff.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
Storage calculation / Freetime commences from delivery at the loading terminal and expires with the vessel departure date</t>
  </si>
  <si>
    <r>
      <t xml:space="preserve">HAPAG-LLOYD EGYPT EXPORT </t>
    </r>
    <r>
      <rPr>
        <u/>
        <sz val="22"/>
        <color theme="0"/>
        <rFont val="Arial"/>
        <family val="2"/>
      </rPr>
      <t>DETENTION</t>
    </r>
    <r>
      <rPr>
        <sz val="22"/>
        <color theme="0"/>
        <rFont val="Arial"/>
        <family val="2"/>
      </rPr>
      <t xml:space="preserve"> CALCULATOR</t>
    </r>
  </si>
  <si>
    <t>Terminal</t>
  </si>
  <si>
    <t>All</t>
  </si>
  <si>
    <t>Export Detention</t>
  </si>
  <si>
    <t>20ft Special</t>
  </si>
  <si>
    <t>40ft Special</t>
  </si>
  <si>
    <t>Disclaimer
This Export Detention calculator is intended to provide you with an estimation of the detention charges only, as may apply to your shipment based on the dates and number of free days you inserted above. This calculator solely relates to detention charges, does not include other charges (such as storage, reefer electricity, chassis, etc.), and is calculated according to the method of detention billing applied in our tariff. The results presented by this calculator are hypothetical, serve as estimation only, are not an offer and have no legal effect. In addition, the results may not reflect the amounts actually billed. In case of a discrepancy between the results presented by this calculator and the actual charges billed in the invoice issued to you, the amounts and information specified on the invoice shall prevail. You should use this calculator at you own discretion. Hapag-Lloyd, its subsidiaries and affiliates are not responsible to any consequences of any decision or actions taken in reliance upon or as a result of the results provided by this calculator.</t>
  </si>
  <si>
    <t>Terminals</t>
  </si>
  <si>
    <t xml:space="preserve"> </t>
  </si>
  <si>
    <t>Power Tariff</t>
  </si>
  <si>
    <t>Detention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</si>
</sst>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4">
    <font>
      <sz val="11"/>
      <color theme="1"/>
      <name val="Calibri"/>
      <family val="2"/>
      <scheme val="minor"/>
    </font>
    <font>
      <sz val="11"/>
      <color theme="0"/>
      <name val="Calibri"/>
      <family val="2"/>
      <scheme val="minor"/>
    </font>
    <font>
      <b/>
      <sz val="11"/>
      <color theme="0"/>
      <name val="Calibri"/>
      <family val="2"/>
      <scheme val="minor"/>
    </font>
    <font>
      <b/>
      <sz val="14"/>
      <color theme="0"/>
      <name val="Calibri"/>
      <family val="2"/>
      <scheme val="minor"/>
    </font>
    <font>
      <sz val="10"/>
      <color theme="1"/>
      <name val="Arial"/>
      <family val="2"/>
      <charset val="162"/>
    </font>
    <font>
      <sz val="10"/>
      <color theme="0"/>
      <name val="Calibri"/>
      <family val="2"/>
      <scheme val="minor"/>
    </font>
    <font>
      <sz val="22"/>
      <color theme="0"/>
      <name val="Arial"/>
      <family val="2"/>
    </font>
    <font>
      <sz val="10"/>
      <name val="Arial"/>
      <family val="2"/>
    </font>
    <font>
      <b/>
      <sz val="11"/>
      <color theme="0"/>
      <name val="Arial"/>
      <family val="2"/>
    </font>
    <font>
      <b/>
      <sz val="10"/>
      <color theme="0"/>
      <name val="Arial"/>
      <family val="2"/>
    </font>
    <font>
      <b/>
      <sz val="14"/>
      <color theme="0"/>
      <name val="Arial"/>
      <family val="2"/>
    </font>
    <font>
      <sz val="11"/>
      <color theme="0"/>
      <name val="Arial"/>
      <family val="2"/>
    </font>
    <font>
      <b/>
      <sz val="14"/>
      <name val="Arial"/>
      <family val="2"/>
    </font>
    <font>
      <sz val="11"/>
      <color theme="0"/>
      <name val="Wingdings 3"/>
      <family val="1"/>
      <charset val="2"/>
    </font>
    <font>
      <b/>
      <sz val="14"/>
      <color rgb="FF111565"/>
      <name val="Calibri"/>
      <family val="2"/>
      <scheme val="minor"/>
    </font>
    <font>
      <b/>
      <sz val="14"/>
      <color theme="4" tint="-0.249977111117893"/>
      <name val="Calibri"/>
      <family val="2"/>
      <scheme val="minor"/>
    </font>
    <font>
      <sz val="11"/>
      <color theme="0"/>
      <name val="Calibri"/>
      <family val="1"/>
      <charset val="2"/>
      <scheme val="minor"/>
    </font>
    <font>
      <b/>
      <sz val="12"/>
      <color theme="0"/>
      <name val="Arial"/>
      <family val="2"/>
    </font>
    <font>
      <sz val="12"/>
      <color theme="0"/>
      <name val="Arial"/>
      <family val="2"/>
    </font>
    <font>
      <sz val="12"/>
      <color theme="1"/>
      <name val="Arial"/>
      <family val="2"/>
    </font>
    <font>
      <sz val="10"/>
      <color rgb="FF000000"/>
      <name val="Times New Roman"/>
      <family val="1"/>
    </font>
    <font>
      <u/>
      <sz val="22"/>
      <color theme="0"/>
      <name val="Arial"/>
      <family val="2"/>
    </font>
    <font>
      <sz val="11"/>
      <color rgb="FF203764"/>
      <name val="Calibri"/>
      <family val="2"/>
      <scheme val="minor"/>
    </font>
    <font>
      <b/>
      <sz val="14"/>
      <color rgb="FF00206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0"/>
        <bgColor indexed="64"/>
      </patternFill>
    </fill>
    <fill>
      <patternFill patternType="solid">
        <fgColor rgb="FF111565"/>
        <bgColor indexed="64"/>
      </patternFill>
    </fill>
    <fill>
      <patternFill patternType="solid">
        <fgColor theme="6" tint="0.39997558519241921"/>
        <bgColor indexed="64"/>
      </patternFill>
    </fill>
    <fill>
      <patternFill patternType="solid">
        <fgColor rgb="FFFF6600"/>
        <bgColor indexed="64"/>
      </patternFill>
    </fill>
    <fill>
      <patternFill patternType="solid">
        <fgColor rgb="FFFF3300"/>
        <bgColor indexed="64"/>
      </patternFill>
    </fill>
    <fill>
      <patternFill patternType="solid">
        <fgColor rgb="FF548235"/>
        <bgColor indexed="64"/>
      </patternFill>
    </fill>
  </fills>
  <borders count="35">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style="medium">
        <color theme="0"/>
      </left>
      <right/>
      <top/>
      <bottom/>
      <diagonal/>
    </border>
    <border>
      <left/>
      <right style="medium">
        <color theme="0"/>
      </right>
      <top/>
      <bottom style="medium">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style="dotted">
        <color theme="0"/>
      </left>
      <right style="dotted">
        <color theme="0"/>
      </right>
      <top style="dotted">
        <color theme="0"/>
      </top>
      <bottom style="dotted">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medium">
        <color theme="0"/>
      </left>
      <right/>
      <top style="medium">
        <color theme="0"/>
      </top>
      <bottom/>
      <diagonal/>
    </border>
    <border>
      <left style="thin">
        <color indexed="64"/>
      </left>
      <right style="thin">
        <color indexed="64"/>
      </right>
      <top style="thin">
        <color indexed="64"/>
      </top>
      <bottom style="thin">
        <color indexed="64"/>
      </bottom>
      <diagonal/>
    </border>
    <border>
      <left/>
      <right style="medium">
        <color theme="0"/>
      </right>
      <top style="medium">
        <color theme="0"/>
      </top>
      <bottom/>
      <diagonal/>
    </border>
    <border>
      <left style="dotted">
        <color theme="0"/>
      </left>
      <right/>
      <top style="dotted">
        <color theme="0"/>
      </top>
      <bottom style="dotted">
        <color theme="0"/>
      </bottom>
      <diagonal/>
    </border>
    <border>
      <left/>
      <right style="dotted">
        <color theme="0"/>
      </right>
      <top style="dotted">
        <color theme="0"/>
      </top>
      <bottom style="dotted">
        <color theme="0"/>
      </bottom>
      <diagonal/>
    </border>
    <border>
      <left/>
      <right style="medium">
        <color theme="0"/>
      </right>
      <top style="medium">
        <color theme="0"/>
      </top>
      <bottom style="thin">
        <color theme="0"/>
      </bottom>
      <diagonal/>
    </border>
    <border>
      <left/>
      <right/>
      <top style="medium">
        <color theme="0"/>
      </top>
      <bottom/>
      <diagonal/>
    </border>
    <border>
      <left/>
      <right style="dotted">
        <color theme="0"/>
      </right>
      <top/>
      <bottom style="dotted">
        <color theme="0"/>
      </bottom>
      <diagonal/>
    </border>
    <border>
      <left style="dotted">
        <color theme="0"/>
      </left>
      <right style="dotted">
        <color theme="0"/>
      </right>
      <top/>
      <bottom style="dotted">
        <color theme="0"/>
      </bottom>
      <diagonal/>
    </border>
    <border>
      <left style="dotted">
        <color theme="0"/>
      </left>
      <right/>
      <top/>
      <bottom style="dotted">
        <color theme="0"/>
      </bottom>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s>
  <cellStyleXfs count="3">
    <xf numFmtId="0" fontId="0" fillId="0" borderId="0"/>
    <xf numFmtId="0" fontId="4" fillId="0" borderId="0"/>
    <xf numFmtId="0" fontId="20" fillId="0" borderId="0"/>
  </cellStyleXfs>
  <cellXfs count="133">
    <xf numFmtId="0" fontId="0" fillId="0" borderId="0" xfId="0"/>
    <xf numFmtId="0" fontId="1" fillId="3" borderId="0" xfId="0" applyFont="1" applyFill="1"/>
    <xf numFmtId="164" fontId="1" fillId="3" borderId="0" xfId="0" applyNumberFormat="1" applyFont="1" applyFill="1"/>
    <xf numFmtId="0" fontId="3" fillId="6" borderId="0" xfId="0" applyFont="1" applyFill="1"/>
    <xf numFmtId="164" fontId="1" fillId="6" borderId="13" xfId="0" applyNumberFormat="1" applyFont="1" applyFill="1" applyBorder="1" applyAlignment="1">
      <alignment horizontal="center" vertical="center"/>
    </xf>
    <xf numFmtId="0" fontId="5" fillId="6" borderId="14" xfId="0" applyFont="1" applyFill="1" applyBorder="1" applyAlignment="1">
      <alignment horizontal="center" vertical="center"/>
    </xf>
    <xf numFmtId="164" fontId="1" fillId="6" borderId="15" xfId="0" applyNumberFormat="1" applyFont="1" applyFill="1" applyBorder="1" applyAlignment="1">
      <alignment horizontal="center" vertical="center"/>
    </xf>
    <xf numFmtId="0" fontId="1" fillId="6" borderId="17" xfId="0" applyFont="1" applyFill="1" applyBorder="1" applyAlignment="1">
      <alignment horizontal="center" vertical="center"/>
    </xf>
    <xf numFmtId="0" fontId="3" fillId="2" borderId="12" xfId="0" applyFont="1" applyFill="1" applyBorder="1"/>
    <xf numFmtId="0" fontId="3" fillId="2" borderId="18" xfId="0" applyFont="1" applyFill="1" applyBorder="1"/>
    <xf numFmtId="0" fontId="3" fillId="2" borderId="16" xfId="0" applyFont="1" applyFill="1" applyBorder="1"/>
    <xf numFmtId="0" fontId="3" fillId="6" borderId="12" xfId="0" applyFont="1" applyFill="1" applyBorder="1"/>
    <xf numFmtId="0" fontId="3" fillId="6" borderId="18" xfId="0" applyFont="1" applyFill="1" applyBorder="1"/>
    <xf numFmtId="0" fontId="3" fillId="6" borderId="16" xfId="0" applyFont="1" applyFill="1" applyBorder="1"/>
    <xf numFmtId="0" fontId="0" fillId="0" borderId="0" xfId="0" applyAlignment="1">
      <alignment horizontal="center" vertical="center"/>
    </xf>
    <xf numFmtId="0" fontId="9" fillId="3" borderId="20" xfId="0" applyFont="1" applyFill="1" applyBorder="1" applyAlignment="1">
      <alignment horizontal="left" vertical="center" wrapText="1"/>
    </xf>
    <xf numFmtId="0" fontId="7" fillId="5" borderId="20"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protection locked="0"/>
    </xf>
    <xf numFmtId="14" fontId="7" fillId="5" borderId="20" xfId="0" applyNumberFormat="1" applyFont="1" applyFill="1" applyBorder="1" applyAlignment="1" applyProtection="1">
      <alignment horizontal="center" vertical="center"/>
      <protection locked="0"/>
    </xf>
    <xf numFmtId="0" fontId="8" fillId="3" borderId="20" xfId="0" applyFont="1" applyFill="1" applyBorder="1" applyAlignment="1">
      <alignment horizontal="center" vertical="center"/>
    </xf>
    <xf numFmtId="164" fontId="11" fillId="3" borderId="2" xfId="0" applyNumberFormat="1" applyFont="1" applyFill="1" applyBorder="1" applyAlignment="1">
      <alignment vertical="center"/>
    </xf>
    <xf numFmtId="0" fontId="11" fillId="3" borderId="3" xfId="0" applyFont="1" applyFill="1" applyBorder="1"/>
    <xf numFmtId="164" fontId="11" fillId="3" borderId="4" xfId="0" applyNumberFormat="1" applyFont="1" applyFill="1" applyBorder="1"/>
    <xf numFmtId="0" fontId="10" fillId="3" borderId="10" xfId="0" applyFont="1" applyFill="1" applyBorder="1"/>
    <xf numFmtId="0" fontId="11" fillId="3" borderId="5"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9" xfId="0" applyFont="1" applyFill="1" applyBorder="1" applyAlignment="1">
      <alignment horizontal="center"/>
    </xf>
    <xf numFmtId="0" fontId="11" fillId="3" borderId="10" xfId="0" applyFont="1" applyFill="1" applyBorder="1" applyAlignment="1">
      <alignment horizontal="center"/>
    </xf>
    <xf numFmtId="0" fontId="10" fillId="3" borderId="8" xfId="0" applyFont="1" applyFill="1" applyBorder="1"/>
    <xf numFmtId="0" fontId="11" fillId="3" borderId="6" xfId="0" applyFont="1" applyFill="1" applyBorder="1" applyAlignment="1">
      <alignment horizontal="center"/>
    </xf>
    <xf numFmtId="0" fontId="11" fillId="3" borderId="8" xfId="0" applyFont="1" applyFill="1" applyBorder="1" applyAlignment="1">
      <alignment horizontal="center"/>
    </xf>
    <xf numFmtId="0" fontId="10" fillId="3" borderId="9" xfId="0" applyFont="1" applyFill="1" applyBorder="1"/>
    <xf numFmtId="0" fontId="11" fillId="3" borderId="9" xfId="0" applyFont="1" applyFill="1" applyBorder="1" applyAlignment="1">
      <alignment horizontal="center"/>
    </xf>
    <xf numFmtId="0" fontId="10" fillId="8" borderId="4" xfId="0" applyFont="1" applyFill="1" applyBorder="1" applyAlignment="1">
      <alignment horizontal="center" vertical="center"/>
    </xf>
    <xf numFmtId="0" fontId="12" fillId="7" borderId="10" xfId="0" applyFont="1" applyFill="1" applyBorder="1"/>
    <xf numFmtId="0" fontId="13" fillId="3" borderId="0" xfId="0" applyFont="1" applyFill="1"/>
    <xf numFmtId="0" fontId="1" fillId="6" borderId="12" xfId="0" applyFont="1" applyFill="1" applyBorder="1" applyAlignment="1">
      <alignment horizontal="center" vertical="center"/>
    </xf>
    <xf numFmtId="0" fontId="1" fillId="6" borderId="12" xfId="0" quotePrefix="1" applyFont="1" applyFill="1" applyBorder="1" applyAlignment="1">
      <alignment horizontal="center" vertical="center"/>
    </xf>
    <xf numFmtId="0" fontId="1" fillId="6" borderId="18" xfId="0" applyFont="1" applyFill="1" applyBorder="1" applyAlignment="1">
      <alignment horizontal="center" vertical="center"/>
    </xf>
    <xf numFmtId="0" fontId="1" fillId="6" borderId="18" xfId="0" quotePrefix="1" applyFont="1" applyFill="1" applyBorder="1" applyAlignment="1">
      <alignment horizontal="center" vertical="center"/>
    </xf>
    <xf numFmtId="0" fontId="1" fillId="6"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2" xfId="0" quotePrefix="1" applyFont="1" applyFill="1" applyBorder="1" applyAlignment="1">
      <alignment horizontal="center" vertical="center"/>
    </xf>
    <xf numFmtId="0" fontId="1" fillId="2" borderId="18" xfId="0" applyFont="1" applyFill="1" applyBorder="1" applyAlignment="1">
      <alignment horizontal="center" vertical="center"/>
    </xf>
    <xf numFmtId="0" fontId="1" fillId="2" borderId="16" xfId="0" applyFont="1" applyFill="1" applyBorder="1" applyAlignment="1">
      <alignment horizontal="center" vertical="center"/>
    </xf>
    <xf numFmtId="0" fontId="2" fillId="3" borderId="0" xfId="0" applyFont="1" applyFill="1" applyAlignment="1">
      <alignment vertical="center"/>
    </xf>
    <xf numFmtId="0" fontId="14" fillId="6" borderId="18" xfId="0" applyFont="1" applyFill="1" applyBorder="1"/>
    <xf numFmtId="0" fontId="14" fillId="6" borderId="16" xfId="0" applyFont="1" applyFill="1" applyBorder="1"/>
    <xf numFmtId="0" fontId="15" fillId="2" borderId="18" xfId="0" applyFont="1" applyFill="1" applyBorder="1"/>
    <xf numFmtId="0" fontId="15" fillId="2" borderId="16" xfId="0" applyFont="1" applyFill="1" applyBorder="1"/>
    <xf numFmtId="0" fontId="16" fillId="3" borderId="0" xfId="0" applyFont="1" applyFill="1" applyAlignment="1">
      <alignment vertical="center" wrapText="1"/>
    </xf>
    <xf numFmtId="0" fontId="17" fillId="8" borderId="1" xfId="0" applyFont="1" applyFill="1" applyBorder="1" applyAlignment="1">
      <alignment horizontal="center" vertical="center"/>
    </xf>
    <xf numFmtId="164" fontId="11" fillId="3" borderId="3" xfId="0" applyNumberFormat="1" applyFont="1" applyFill="1" applyBorder="1"/>
    <xf numFmtId="0" fontId="11" fillId="3" borderId="1" xfId="0" applyFont="1" applyFill="1" applyBorder="1" applyAlignment="1">
      <alignment horizontal="center" vertical="center"/>
    </xf>
    <xf numFmtId="164" fontId="11" fillId="3" borderId="2" xfId="0" applyNumberFormat="1" applyFont="1" applyFill="1" applyBorder="1"/>
    <xf numFmtId="0" fontId="10" fillId="9" borderId="4" xfId="0" applyFont="1" applyFill="1" applyBorder="1" applyAlignment="1">
      <alignment horizontal="center" vertical="center"/>
    </xf>
    <xf numFmtId="0" fontId="11" fillId="3" borderId="0" xfId="0" applyFont="1" applyFill="1"/>
    <xf numFmtId="0" fontId="17" fillId="2" borderId="1" xfId="0" applyFont="1" applyFill="1" applyBorder="1" applyAlignment="1">
      <alignment wrapText="1"/>
    </xf>
    <xf numFmtId="0" fontId="17" fillId="2" borderId="1" xfId="0" applyFont="1" applyFill="1" applyBorder="1" applyAlignment="1">
      <alignment horizontal="center" vertical="center"/>
    </xf>
    <xf numFmtId="0" fontId="17" fillId="2" borderId="4" xfId="0" applyFont="1" applyFill="1" applyBorder="1" applyAlignment="1">
      <alignment horizontal="center" vertical="center"/>
    </xf>
    <xf numFmtId="0" fontId="18" fillId="3" borderId="0" xfId="0" applyFont="1" applyFill="1"/>
    <xf numFmtId="0" fontId="18" fillId="3" borderId="0" xfId="0" applyFont="1" applyFill="1" applyAlignment="1">
      <alignment vertical="center"/>
    </xf>
    <xf numFmtId="0" fontId="17" fillId="4" borderId="10" xfId="0" applyFont="1" applyFill="1" applyBorder="1" applyAlignment="1">
      <alignment wrapText="1"/>
    </xf>
    <xf numFmtId="0" fontId="17" fillId="4" borderId="1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10" xfId="0" applyFont="1" applyFill="1" applyBorder="1"/>
    <xf numFmtId="0" fontId="18" fillId="3" borderId="11" xfId="0" applyFont="1" applyFill="1" applyBorder="1"/>
    <xf numFmtId="0" fontId="18" fillId="3" borderId="22" xfId="0" applyFont="1" applyFill="1" applyBorder="1"/>
    <xf numFmtId="0" fontId="18" fillId="3" borderId="17" xfId="0" applyFont="1" applyFill="1" applyBorder="1"/>
    <xf numFmtId="0" fontId="18" fillId="3" borderId="23" xfId="0" applyFont="1" applyFill="1" applyBorder="1"/>
    <xf numFmtId="0" fontId="19" fillId="3" borderId="0" xfId="0" applyFont="1" applyFill="1"/>
    <xf numFmtId="0" fontId="8" fillId="3" borderId="0" xfId="0" applyFont="1" applyFill="1" applyAlignment="1">
      <alignment horizontal="left" vertical="center" wrapText="1"/>
    </xf>
    <xf numFmtId="0" fontId="8" fillId="3" borderId="0" xfId="0" applyFont="1" applyFill="1" applyAlignment="1" applyProtection="1">
      <alignment horizontal="center" vertical="center"/>
      <protection locked="0"/>
    </xf>
    <xf numFmtId="164" fontId="1" fillId="3" borderId="0" xfId="0" applyNumberFormat="1" applyFont="1" applyFill="1" applyAlignment="1">
      <alignment vertical="center"/>
    </xf>
    <xf numFmtId="164" fontId="11" fillId="3" borderId="0" xfId="0" applyNumberFormat="1" applyFont="1" applyFill="1" applyAlignment="1">
      <alignment vertical="center"/>
    </xf>
    <xf numFmtId="164" fontId="11" fillId="3" borderId="0" xfId="0" applyNumberFormat="1" applyFont="1" applyFill="1"/>
    <xf numFmtId="164" fontId="18" fillId="3" borderId="0" xfId="0" applyNumberFormat="1" applyFont="1" applyFill="1" applyAlignment="1">
      <alignment vertical="center"/>
    </xf>
    <xf numFmtId="164" fontId="18" fillId="3" borderId="0" xfId="0" applyNumberFormat="1" applyFont="1" applyFill="1"/>
    <xf numFmtId="0" fontId="1" fillId="3" borderId="0" xfId="0" applyFont="1" applyFill="1" applyAlignment="1">
      <alignment vertical="center" wrapText="1"/>
    </xf>
    <xf numFmtId="0" fontId="1" fillId="3" borderId="0" xfId="0" applyFont="1" applyFill="1" applyAlignment="1">
      <alignment vertical="center"/>
    </xf>
    <xf numFmtId="0" fontId="10" fillId="8" borderId="1" xfId="0" applyFont="1" applyFill="1" applyBorder="1" applyAlignment="1">
      <alignment horizontal="center" vertical="center"/>
    </xf>
    <xf numFmtId="0" fontId="17" fillId="3" borderId="0" xfId="0" applyFont="1" applyFill="1" applyAlignment="1">
      <alignment horizontal="left" vertical="center" wrapText="1"/>
    </xf>
    <xf numFmtId="0" fontId="17" fillId="3" borderId="0" xfId="0" applyFont="1" applyFill="1" applyAlignment="1" applyProtection="1">
      <alignment horizontal="center" vertical="center"/>
      <protection locked="0"/>
    </xf>
    <xf numFmtId="0" fontId="17" fillId="3" borderId="0" xfId="0" applyFont="1" applyFill="1"/>
    <xf numFmtId="0" fontId="8" fillId="2" borderId="1" xfId="0" applyFont="1" applyFill="1" applyBorder="1" applyAlignment="1">
      <alignment wrapText="1"/>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17" fillId="10" borderId="17" xfId="0" applyFont="1" applyFill="1" applyBorder="1"/>
    <xf numFmtId="0" fontId="17" fillId="10" borderId="3" xfId="0" applyFont="1" applyFill="1" applyBorder="1" applyAlignment="1">
      <alignment horizontal="center" wrapText="1"/>
    </xf>
    <xf numFmtId="0" fontId="17" fillId="10" borderId="3" xfId="0" applyFont="1" applyFill="1" applyBorder="1" applyAlignment="1">
      <alignment horizontal="center" vertical="center"/>
    </xf>
    <xf numFmtId="0" fontId="18" fillId="10" borderId="3" xfId="0" applyFont="1" applyFill="1" applyBorder="1" applyAlignment="1">
      <alignment horizontal="center"/>
    </xf>
    <xf numFmtId="0" fontId="18" fillId="10" borderId="24" xfId="0" applyFont="1" applyFill="1" applyBorder="1" applyAlignment="1">
      <alignment horizontal="center"/>
    </xf>
    <xf numFmtId="0" fontId="17" fillId="4" borderId="19" xfId="0" applyFont="1" applyFill="1" applyBorder="1" applyAlignment="1">
      <alignment horizontal="center" vertical="center"/>
    </xf>
    <xf numFmtId="0" fontId="17" fillId="4" borderId="25" xfId="0" applyFont="1" applyFill="1" applyBorder="1" applyAlignment="1">
      <alignment horizontal="center" vertical="center"/>
    </xf>
    <xf numFmtId="0" fontId="8" fillId="3" borderId="17" xfId="0" applyFont="1" applyFill="1" applyBorder="1"/>
    <xf numFmtId="0" fontId="8" fillId="3" borderId="26" xfId="0" applyFont="1" applyFill="1" applyBorder="1" applyAlignment="1">
      <alignment horizontal="center"/>
    </xf>
    <xf numFmtId="0" fontId="8" fillId="3" borderId="27" xfId="0" applyFont="1" applyFill="1" applyBorder="1" applyAlignment="1">
      <alignment horizontal="center"/>
    </xf>
    <xf numFmtId="0" fontId="8" fillId="3" borderId="28" xfId="0" applyFont="1" applyFill="1" applyBorder="1" applyAlignment="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17" fillId="3" borderId="11" xfId="0" applyFont="1" applyFill="1" applyBorder="1"/>
    <xf numFmtId="0" fontId="17" fillId="3" borderId="22" xfId="0" applyFont="1" applyFill="1" applyBorder="1"/>
    <xf numFmtId="0" fontId="17" fillId="3" borderId="17" xfId="0" applyFont="1" applyFill="1" applyBorder="1"/>
    <xf numFmtId="0" fontId="17" fillId="3" borderId="23" xfId="0" applyFont="1" applyFill="1" applyBorder="1"/>
    <xf numFmtId="0" fontId="11" fillId="3" borderId="17" xfId="0" applyFont="1" applyFill="1" applyBorder="1"/>
    <xf numFmtId="0" fontId="11" fillId="3" borderId="23" xfId="0" applyFont="1" applyFill="1" applyBorder="1" applyAlignment="1">
      <alignment horizontal="center"/>
    </xf>
    <xf numFmtId="0" fontId="11" fillId="3" borderId="11" xfId="0" applyFont="1" applyFill="1" applyBorder="1" applyAlignment="1">
      <alignment horizontal="center"/>
    </xf>
    <xf numFmtId="0" fontId="11" fillId="3" borderId="22" xfId="0" applyFont="1" applyFill="1" applyBorder="1" applyAlignment="1">
      <alignment horizontal="center"/>
    </xf>
    <xf numFmtId="0" fontId="11" fillId="3" borderId="17" xfId="0" applyFont="1" applyFill="1" applyBorder="1" applyAlignment="1">
      <alignment horizontal="center"/>
    </xf>
    <xf numFmtId="0" fontId="0" fillId="3" borderId="0" xfId="0" applyFill="1"/>
    <xf numFmtId="164" fontId="22" fillId="3" borderId="0" xfId="0" applyNumberFormat="1" applyFont="1" applyFill="1"/>
    <xf numFmtId="0" fontId="22" fillId="3" borderId="0" xfId="0" applyFont="1" applyFill="1"/>
    <xf numFmtId="0" fontId="1" fillId="3" borderId="0" xfId="0" applyFont="1" applyFill="1" applyAlignment="1">
      <alignment wrapText="1"/>
    </xf>
    <xf numFmtId="164" fontId="1" fillId="6" borderId="14" xfId="0" applyNumberFormat="1" applyFont="1" applyFill="1" applyBorder="1" applyAlignment="1">
      <alignment horizontal="center" vertical="center"/>
    </xf>
    <xf numFmtId="0" fontId="23" fillId="6" borderId="18" xfId="0" applyFont="1" applyFill="1" applyBorder="1"/>
    <xf numFmtId="0" fontId="23" fillId="6" borderId="16" xfId="0" applyFont="1" applyFill="1" applyBorder="1"/>
    <xf numFmtId="0" fontId="6" fillId="8" borderId="0" xfId="0" applyFont="1" applyFill="1" applyAlignment="1">
      <alignment horizontal="center" vertical="center" wrapText="1"/>
    </xf>
    <xf numFmtId="0" fontId="10" fillId="8" borderId="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1" fillId="3" borderId="0" xfId="0" applyFont="1" applyFill="1" applyAlignment="1">
      <alignment horizont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18" xfId="0" quotePrefix="1" applyFont="1" applyFill="1" applyBorder="1" applyAlignment="1">
      <alignment horizontal="center" vertical="center"/>
    </xf>
  </cellXfs>
  <cellStyles count="3">
    <cellStyle name="Normal" xfId="0" builtinId="0"/>
    <cellStyle name="Normal 2" xfId="1" xr:uid="{00000000-0005-0000-0000-000001000000}"/>
    <cellStyle name="Normal 3" xfId="2" xr:uid="{AEB7FDF3-A650-46CD-8EFB-50343E307969}"/>
  </cellStyles>
  <dxfs count="0"/>
  <tableStyles count="0" defaultTableStyle="TableStyleMedium2" defaultPivotStyle="PivotStyleLight16"/>
  <colors>
    <mruColors>
      <color rgb="FF1F3762"/>
      <color rgb="FFFF3300"/>
      <color rgb="FFFF5050"/>
      <color rgb="FF203764"/>
      <color rgb="FF1115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490208</xdr:colOff>
      <xdr:row>0</xdr:row>
      <xdr:rowOff>0</xdr:rowOff>
    </xdr:from>
    <xdr:to>
      <xdr:col>3</xdr:col>
      <xdr:colOff>1254271</xdr:colOff>
      <xdr:row>2</xdr:row>
      <xdr:rowOff>0</xdr:rowOff>
    </xdr:to>
    <xdr:pic>
      <xdr:nvPicPr>
        <xdr:cNvPr id="2" name="Picture 1">
          <a:extLst>
            <a:ext uri="{FF2B5EF4-FFF2-40B4-BE49-F238E27FC236}">
              <a16:creationId xmlns:a16="http://schemas.microsoft.com/office/drawing/2014/main" id="{AC582880-07C4-46FD-BC08-086951DFFA76}"/>
            </a:ext>
          </a:extLst>
        </xdr:cNvPr>
        <xdr:cNvPicPr>
          <a:picLocks noChangeAspect="1"/>
        </xdr:cNvPicPr>
      </xdr:nvPicPr>
      <xdr:blipFill>
        <a:blip xmlns:r="http://schemas.openxmlformats.org/officeDocument/2006/relationships" r:embed="rId1"/>
        <a:stretch>
          <a:fillRect/>
        </a:stretch>
      </xdr:blipFill>
      <xdr:spPr>
        <a:xfrm>
          <a:off x="5500358" y="0"/>
          <a:ext cx="764063"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1623683</xdr:colOff>
      <xdr:row>0</xdr:row>
      <xdr:rowOff>0</xdr:rowOff>
    </xdr:from>
    <xdr:to>
      <xdr:col>3</xdr:col>
      <xdr:colOff>768496</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328908" y="0"/>
          <a:ext cx="764063" cy="981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490208</xdr:colOff>
      <xdr:row>0</xdr:row>
      <xdr:rowOff>0</xdr:rowOff>
    </xdr:from>
    <xdr:to>
      <xdr:col>3</xdr:col>
      <xdr:colOff>1254271</xdr:colOff>
      <xdr:row>2</xdr:row>
      <xdr:rowOff>0</xdr:rowOff>
    </xdr:to>
    <xdr:pic>
      <xdr:nvPicPr>
        <xdr:cNvPr id="2" name="Picture 1">
          <a:extLst>
            <a:ext uri="{FF2B5EF4-FFF2-40B4-BE49-F238E27FC236}">
              <a16:creationId xmlns:a16="http://schemas.microsoft.com/office/drawing/2014/main" id="{CEEE0B2D-6B90-4AA8-B371-FBC99C2174A4}"/>
            </a:ext>
          </a:extLst>
        </xdr:cNvPr>
        <xdr:cNvPicPr>
          <a:picLocks noChangeAspect="1"/>
        </xdr:cNvPicPr>
      </xdr:nvPicPr>
      <xdr:blipFill>
        <a:blip xmlns:r="http://schemas.openxmlformats.org/officeDocument/2006/relationships" r:embed="rId1"/>
        <a:stretch>
          <a:fillRect/>
        </a:stretch>
      </xdr:blipFill>
      <xdr:spPr>
        <a:xfrm>
          <a:off x="5500358" y="0"/>
          <a:ext cx="764063" cy="9810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7ACE7-C0CE-43F4-BEA8-805EDD5E9678}">
  <sheetPr codeName="Sheet4">
    <tabColor theme="4" tint="0.39997558519241921"/>
  </sheetPr>
  <dimension ref="A1:BF33"/>
  <sheetViews>
    <sheetView zoomScaleNormal="100" workbookViewId="0">
      <selection activeCell="A33" sqref="A33"/>
    </sheetView>
  </sheetViews>
  <sheetFormatPr defaultColWidth="8.85546875" defaultRowHeight="15"/>
  <cols>
    <col min="1" max="1" width="28.140625" style="1" bestFit="1" customWidth="1"/>
    <col min="2" max="2" width="21.85546875" style="1" bestFit="1" customWidth="1"/>
    <col min="3" max="3" width="25.140625" style="1" bestFit="1" customWidth="1"/>
    <col min="4" max="4" width="19" style="1" bestFit="1" customWidth="1"/>
    <col min="5" max="5" width="12.7109375" style="1" customWidth="1"/>
    <col min="6" max="6" width="22" style="1" bestFit="1" customWidth="1"/>
    <col min="7" max="7" width="13.7109375" style="1" bestFit="1" customWidth="1"/>
    <col min="8" max="8" width="20.42578125" style="1" bestFit="1" customWidth="1"/>
    <col min="9" max="9" width="14.5703125" style="1" bestFit="1" customWidth="1"/>
    <col min="10" max="10" width="13.7109375" style="1" bestFit="1" customWidth="1"/>
    <col min="11" max="11" width="17.7109375" style="1" bestFit="1" customWidth="1"/>
    <col min="12" max="12" width="14.5703125" style="1" bestFit="1" customWidth="1"/>
    <col min="13" max="13" width="13.7109375" style="1" bestFit="1" customWidth="1"/>
    <col min="14" max="14" width="12.7109375" style="1" customWidth="1"/>
    <col min="15" max="15" width="24.28515625" style="1" bestFit="1" customWidth="1"/>
    <col min="16" max="16" width="13.7109375" style="1" bestFit="1" customWidth="1"/>
    <col min="17" max="17" width="5.85546875" style="1" bestFit="1" customWidth="1"/>
    <col min="18" max="18" width="24.28515625" style="1" bestFit="1" customWidth="1"/>
    <col min="19" max="19" width="13.7109375" style="1" bestFit="1" customWidth="1"/>
    <col min="20" max="20" width="8.85546875" style="1"/>
    <col min="21" max="21" width="11.7109375" style="1" bestFit="1" customWidth="1"/>
    <col min="22" max="22" width="20.42578125" style="1" customWidth="1"/>
    <col min="23" max="23" width="8.85546875" style="1"/>
    <col min="24" max="24" width="19.5703125" style="1" bestFit="1" customWidth="1"/>
    <col min="25" max="25" width="13.7109375" style="1" bestFit="1" customWidth="1"/>
    <col min="26" max="26" width="29.28515625" style="1" customWidth="1"/>
    <col min="27" max="27" width="21.5703125" style="1" bestFit="1" customWidth="1"/>
    <col min="28" max="28" width="13.7109375" style="1" bestFit="1" customWidth="1"/>
    <col min="29" max="29" width="7.140625" style="1" bestFit="1" customWidth="1"/>
    <col min="30" max="30" width="19.28515625" style="1" bestFit="1" customWidth="1"/>
    <col min="31" max="31" width="14.42578125" style="1" customWidth="1"/>
    <col min="32" max="32" width="8.85546875" style="1"/>
    <col min="33" max="33" width="14" style="1" bestFit="1" customWidth="1"/>
    <col min="34" max="34" width="13.7109375" style="1" bestFit="1" customWidth="1"/>
    <col min="35" max="35" width="8.85546875" style="1"/>
    <col min="36" max="36" width="14" style="1" bestFit="1" customWidth="1"/>
    <col min="37" max="38" width="8.85546875" style="1"/>
    <col min="39" max="39" width="10" style="1" bestFit="1" customWidth="1"/>
    <col min="40" max="40" width="13.7109375" style="1" bestFit="1" customWidth="1"/>
    <col min="41" max="41" width="8.85546875" style="1"/>
    <col min="42" max="42" width="12.140625" style="1" bestFit="1" customWidth="1"/>
    <col min="43" max="44" width="8.85546875" style="1"/>
    <col min="45" max="45" width="18.140625" style="1" bestFit="1" customWidth="1"/>
    <col min="46" max="47" width="8.85546875" style="1"/>
    <col min="48" max="48" width="18.140625" style="1" bestFit="1" customWidth="1"/>
    <col min="49" max="54" width="8.85546875" style="1"/>
    <col min="55" max="55" width="13.7109375" style="1" bestFit="1" customWidth="1"/>
    <col min="56" max="56" width="8.85546875" style="1"/>
    <col min="57" max="57" width="18.5703125" style="1" hidden="1" customWidth="1"/>
    <col min="58" max="58" width="29.42578125" style="1" hidden="1" customWidth="1"/>
    <col min="59" max="59" width="4" style="1" bestFit="1" customWidth="1"/>
    <col min="60" max="16384" width="8.85546875" style="1"/>
  </cols>
  <sheetData>
    <row r="1" spans="1:58" ht="34.15" customHeight="1">
      <c r="A1" s="46"/>
      <c r="B1" s="46"/>
      <c r="C1" s="36"/>
      <c r="E1" s="117" t="s">
        <v>51</v>
      </c>
      <c r="F1" s="117"/>
      <c r="G1" s="117"/>
      <c r="H1" s="117"/>
      <c r="I1" s="117"/>
      <c r="J1" s="117"/>
      <c r="K1" s="117"/>
      <c r="L1" s="117"/>
      <c r="M1" s="117"/>
    </row>
    <row r="2" spans="1:58" ht="43.5" customHeight="1">
      <c r="A2" s="15" t="s">
        <v>29</v>
      </c>
      <c r="B2" s="16" t="s">
        <v>54</v>
      </c>
      <c r="C2" s="36" t="s">
        <v>15</v>
      </c>
      <c r="E2" s="117"/>
      <c r="F2" s="117"/>
      <c r="G2" s="117"/>
      <c r="H2" s="117"/>
      <c r="I2" s="117"/>
      <c r="J2" s="117"/>
      <c r="K2" s="117"/>
      <c r="L2" s="117"/>
      <c r="M2" s="117"/>
      <c r="BE2" s="1" t="s">
        <v>16</v>
      </c>
      <c r="BF2" s="1" t="s">
        <v>52</v>
      </c>
    </row>
    <row r="3" spans="1:58" ht="36.6" customHeight="1">
      <c r="A3" s="15" t="s">
        <v>53</v>
      </c>
      <c r="B3" s="16" t="s">
        <v>17</v>
      </c>
      <c r="C3" s="36" t="s">
        <v>15</v>
      </c>
      <c r="Z3" s="80"/>
      <c r="BE3" s="80" t="s">
        <v>17</v>
      </c>
      <c r="BF3" s="1" t="s">
        <v>54</v>
      </c>
    </row>
    <row r="4" spans="1:58" ht="36.6" customHeight="1" thickBot="1">
      <c r="A4" s="15" t="s">
        <v>55</v>
      </c>
      <c r="B4" s="18">
        <v>44743</v>
      </c>
      <c r="Z4" s="80"/>
      <c r="BE4" s="80" t="s">
        <v>12</v>
      </c>
      <c r="BF4" s="1" t="s">
        <v>56</v>
      </c>
    </row>
    <row r="5" spans="1:58" ht="36.6" customHeight="1" thickBot="1">
      <c r="A5" s="15" t="s">
        <v>57</v>
      </c>
      <c r="B5" s="18">
        <v>44753</v>
      </c>
      <c r="D5" s="118" t="s">
        <v>58</v>
      </c>
      <c r="E5" s="119"/>
      <c r="F5" s="81">
        <f>D9</f>
        <v>1824</v>
      </c>
      <c r="G5" s="34" t="str">
        <f>C21</f>
        <v>EGP</v>
      </c>
      <c r="Z5" s="80"/>
      <c r="BE5" s="80" t="s">
        <v>13</v>
      </c>
      <c r="BF5" s="1" t="s">
        <v>59</v>
      </c>
    </row>
    <row r="6" spans="1:58" ht="18.75" thickBot="1">
      <c r="A6" s="15"/>
      <c r="B6" s="15"/>
      <c r="C6" s="51"/>
      <c r="D6" s="118" t="s">
        <v>39</v>
      </c>
      <c r="E6" s="119"/>
      <c r="F6" s="81">
        <f>IFERROR(I9,0)</f>
        <v>0</v>
      </c>
      <c r="G6" s="34" t="str">
        <f>C30</f>
        <v>EGP</v>
      </c>
      <c r="Z6" s="80"/>
      <c r="BE6" s="80" t="s">
        <v>60</v>
      </c>
      <c r="BF6" s="1" t="s">
        <v>61</v>
      </c>
    </row>
    <row r="7" spans="1:58" ht="22.15" customHeight="1" thickBot="1">
      <c r="A7" s="15" t="s">
        <v>10</v>
      </c>
      <c r="B7" s="19">
        <f>B5-B4+1</f>
        <v>11</v>
      </c>
      <c r="D7" s="120" t="s">
        <v>38</v>
      </c>
      <c r="E7" s="121"/>
      <c r="F7" s="56">
        <f>SUM(F5:F6)</f>
        <v>1824</v>
      </c>
      <c r="G7" s="56" t="str">
        <f>G5</f>
        <v>EGP</v>
      </c>
      <c r="Z7" s="80"/>
      <c r="BE7" s="80" t="s">
        <v>62</v>
      </c>
      <c r="BF7" s="1" t="s">
        <v>63</v>
      </c>
    </row>
    <row r="8" spans="1:58" ht="16.5" thickBot="1">
      <c r="A8" s="82" t="s">
        <v>40</v>
      </c>
      <c r="B8" s="83"/>
      <c r="C8" s="84"/>
      <c r="D8" s="84"/>
      <c r="E8" s="84"/>
      <c r="F8" s="84"/>
      <c r="G8" s="84"/>
      <c r="H8" s="84" t="s">
        <v>39</v>
      </c>
      <c r="I8" s="84"/>
      <c r="J8" s="84"/>
      <c r="K8" s="84"/>
      <c r="L8" s="84"/>
      <c r="Z8" s="80"/>
      <c r="BE8" s="80" t="s">
        <v>64</v>
      </c>
      <c r="BF8" s="1" t="s">
        <v>65</v>
      </c>
    </row>
    <row r="9" spans="1:58" ht="16.5" hidden="1" thickBot="1">
      <c r="A9" s="84" t="s">
        <v>40</v>
      </c>
      <c r="B9" s="85"/>
      <c r="C9" s="86">
        <f>IF(B7&lt;=B12,0,IF((B7-B12)&lt;=C12,(B7-B12)*C13,IF((B7-B12-C12)&lt;=D12,(C12*C13+(B7-B12-C12)*D13),IF((B7-B12-C12-D12)&lt;=E12,C12*C13+D12*D13+(B7-B12-C12-D12)*E13,C12*C13+D12*D13+E12*E13+(B7-B12-C12-D12-E12)*F13))))</f>
        <v>1824</v>
      </c>
      <c r="D9" s="87">
        <f>IFERROR(IF(B7&lt;=0,"Incorrect Dates",C9),"Not Available")</f>
        <v>1824</v>
      </c>
      <c r="E9" s="57"/>
      <c r="F9" s="57"/>
      <c r="H9" s="58" t="s">
        <v>39</v>
      </c>
      <c r="I9" s="59">
        <f>IF(B7&lt;=H12,0,IF((B7-H12)&lt;=I12,(B7-H12)*I13,IF((B7-H12-I12)&lt;=J12,(I12*I13+(B7-H12-I12)*J13),IF((B7-H12-I12-J12)&lt;=K12,I12*I13+J12*J13+(B7-H12-I12-J12)*K13,I12*I13+J12*J13+K12*K13+(B7-H12-I12-J12-K12)*L13))))</f>
        <v>0</v>
      </c>
      <c r="J9" s="60">
        <f>IF(B7&lt;=0,"Incorrect Dates",I9)</f>
        <v>0</v>
      </c>
      <c r="K9" s="61"/>
      <c r="L9" s="61"/>
      <c r="Z9" s="80"/>
      <c r="BE9" s="80" t="s">
        <v>66</v>
      </c>
      <c r="BF9" s="1" t="s">
        <v>67</v>
      </c>
    </row>
    <row r="10" spans="1:58" ht="16.5" thickBot="1">
      <c r="A10" s="88" t="str">
        <f>B2</f>
        <v>TERMIN 32 حاويات اسكندريه القديمه</v>
      </c>
      <c r="B10" s="89"/>
      <c r="C10" s="90"/>
      <c r="D10" s="90" t="str">
        <f>B3</f>
        <v>40ft General</v>
      </c>
      <c r="E10" s="91"/>
      <c r="F10" s="92"/>
      <c r="H10" s="66" t="str">
        <f>B2</f>
        <v>TERMIN 32 حاويات اسكندريه القديمه</v>
      </c>
      <c r="I10" s="93"/>
      <c r="J10" s="94"/>
      <c r="K10" s="94" t="s">
        <v>68</v>
      </c>
      <c r="L10" s="65"/>
      <c r="U10" s="80"/>
      <c r="BE10" s="1" t="s">
        <v>69</v>
      </c>
    </row>
    <row r="11" spans="1:58" ht="15.75">
      <c r="A11" s="95" t="s">
        <v>8</v>
      </c>
      <c r="B11" s="96" t="s">
        <v>49</v>
      </c>
      <c r="C11" s="97" t="s">
        <v>5</v>
      </c>
      <c r="D11" s="98" t="s">
        <v>7</v>
      </c>
      <c r="E11" s="99" t="s">
        <v>27</v>
      </c>
      <c r="F11" s="100" t="s">
        <v>50</v>
      </c>
      <c r="H11" s="101" t="s">
        <v>1</v>
      </c>
      <c r="I11" s="101" t="s">
        <v>5</v>
      </c>
      <c r="J11" s="102" t="s">
        <v>7</v>
      </c>
      <c r="K11" s="103" t="s">
        <v>27</v>
      </c>
      <c r="L11" s="104" t="s">
        <v>0</v>
      </c>
      <c r="BE11" s="1" t="s">
        <v>70</v>
      </c>
    </row>
    <row r="12" spans="1:58" ht="15.75">
      <c r="A12" s="105" t="s">
        <v>2</v>
      </c>
      <c r="B12" s="106">
        <f>INDEX($B$17:$BC$21,1,MATCH($B$3,$B$15:$BC$15,0))</f>
        <v>7</v>
      </c>
      <c r="C12" s="107">
        <f>INDEX($B$17:$BC$21,2,MATCH($B$3,$B$15:$BC$15,0))</f>
        <v>0</v>
      </c>
      <c r="D12" s="108">
        <f>INDEX($B$17:$BC$21,3,MATCH($B$3,$B$15:$BC$15,0))</f>
        <v>0</v>
      </c>
      <c r="E12" s="109">
        <f>INDEX($B$17:$BC$21,4,MATCH($B$3,$B$15:$BC$15,0))</f>
        <v>0</v>
      </c>
      <c r="F12" s="109">
        <f>INDEX($B$17:$BC$21,5,MATCH($B$3,$B$15:$BC$15,0))</f>
        <v>0</v>
      </c>
      <c r="H12" s="67" t="str">
        <f>IFERROR(INDEX($B$26:$G$30,1,MATCH($B$3,$B$24:$G$24,0)),"Not Available")</f>
        <v>Not Available</v>
      </c>
      <c r="I12" s="67" t="str">
        <f>IFERROR(INDEX($B$26:$G$30,2,MATCH($B$3,$B$24:$G$24,0)),"Not Available")</f>
        <v>Not Available</v>
      </c>
      <c r="J12" s="68" t="str">
        <f>IFERROR(INDEX($B$26:$G$30,3,MATCH($B$3,$B$24:$G$24,0)),"Not Available")</f>
        <v>Not Available</v>
      </c>
      <c r="K12" s="69" t="str">
        <f>IFERROR(INDEX($B$26:$G$30,4,MATCH($B$3,$B$24:$G$24,0)),"Not Available")</f>
        <v>Not Available</v>
      </c>
      <c r="L12" s="70" t="str">
        <f>IFERROR(INDEX($B$26:$G$30,5,MATCH($B$3,$B$24:$G$24,0)),"Not Available")</f>
        <v>Not Available</v>
      </c>
      <c r="U12" s="110"/>
      <c r="BE12" s="1" t="s">
        <v>71</v>
      </c>
    </row>
    <row r="13" spans="1:58" ht="15.75">
      <c r="A13" s="105" t="s">
        <v>72</v>
      </c>
      <c r="B13" s="106">
        <f>INDEX($B$17:$BC$21,1,MATCH($B$3,$B$15:$BC$15,0)+2)</f>
        <v>0</v>
      </c>
      <c r="C13" s="107">
        <f>INDEX($B$17:$BC$21,2,MATCH($B$3,$B$15:$BC$15,0)+2)</f>
        <v>0</v>
      </c>
      <c r="D13" s="108">
        <f>INDEX($B$17:$BC$21,3,MATCH($B$3,$B$15:$BC$15,0)+2)</f>
        <v>0</v>
      </c>
      <c r="E13" s="109">
        <f>INDEX($B$17:$BC$21,4,MATCH($B$3,$B$15:$BC$15,0)+2)</f>
        <v>0</v>
      </c>
      <c r="F13" s="109">
        <f>INDEX($B$17:$BC$21,5,MATCH($B$3,$B$15:$BC$15,0)+2)</f>
        <v>456</v>
      </c>
      <c r="G13" s="1" t="str">
        <f>G5</f>
        <v>EGP</v>
      </c>
      <c r="H13" s="67" t="str">
        <f>IFERROR(INDEX($B$26:$G$30,1,MATCH($B$3,$B$24:$G$24,0)+2),"Not Available")</f>
        <v>Not Available</v>
      </c>
      <c r="I13" s="67" t="str">
        <f>IFERROR(INDEX($B$26:$G$30,2,MATCH($B$3,$B$24:$G$24,0)+2),"Not Available")</f>
        <v>Not Available</v>
      </c>
      <c r="J13" s="68" t="str">
        <f>IFERROR(INDEX($B$26:$G$30,3,MATCH($B$3,$B$24:$G$24,0)+2),"Not Available")</f>
        <v>Not Available</v>
      </c>
      <c r="K13" s="69" t="str">
        <f>IFERROR(INDEX($B$26:$G$30,4,MATCH($B$3,$B$24:$G$24,0)+2),"Not Available")</f>
        <v>Not Available</v>
      </c>
      <c r="L13" s="70" t="str">
        <f>IFERROR(INDEX($B$26:$G$30,5,MATCH($B$3,$B$24:$G$24,0)+2),"Not Available")</f>
        <v>Not Available</v>
      </c>
      <c r="M13" s="1" t="str">
        <f>G5</f>
        <v>EGP</v>
      </c>
      <c r="U13" s="110"/>
      <c r="BE13" s="1" t="s">
        <v>73</v>
      </c>
    </row>
    <row r="14" spans="1:58">
      <c r="A14" s="57"/>
      <c r="B14" s="57"/>
      <c r="C14" s="57"/>
      <c r="D14" s="57"/>
      <c r="E14" s="57"/>
      <c r="F14" s="57"/>
      <c r="U14" s="110"/>
      <c r="BE14" s="1" t="s">
        <v>36</v>
      </c>
    </row>
    <row r="15" spans="1:58" ht="18.75" hidden="1" thickBot="1">
      <c r="A15" s="35" t="str">
        <f>B2</f>
        <v>TERMIN 32 حاويات اسكندريه القديمه</v>
      </c>
      <c r="B15" s="20" t="s">
        <v>16</v>
      </c>
      <c r="C15" s="21" t="s">
        <v>16</v>
      </c>
      <c r="D15" s="22" t="s">
        <v>16</v>
      </c>
      <c r="E15" s="20" t="s">
        <v>17</v>
      </c>
      <c r="F15" s="21" t="s">
        <v>17</v>
      </c>
      <c r="G15" s="22" t="s">
        <v>17</v>
      </c>
      <c r="H15" s="20" t="s">
        <v>12</v>
      </c>
      <c r="I15" s="21" t="s">
        <v>12</v>
      </c>
      <c r="J15" s="22" t="s">
        <v>12</v>
      </c>
      <c r="K15" s="20" t="s">
        <v>13</v>
      </c>
      <c r="L15" s="21" t="s">
        <v>13</v>
      </c>
      <c r="M15" s="22" t="s">
        <v>13</v>
      </c>
      <c r="N15" s="20" t="s">
        <v>60</v>
      </c>
      <c r="O15" s="21" t="s">
        <v>60</v>
      </c>
      <c r="P15" s="22" t="s">
        <v>60</v>
      </c>
      <c r="Q15" s="20" t="s">
        <v>62</v>
      </c>
      <c r="R15" s="21" t="s">
        <v>62</v>
      </c>
      <c r="S15" s="22" t="s">
        <v>62</v>
      </c>
      <c r="T15" s="20" t="s">
        <v>64</v>
      </c>
      <c r="U15" s="21" t="s">
        <v>64</v>
      </c>
      <c r="V15" s="22" t="s">
        <v>64</v>
      </c>
      <c r="W15" s="20" t="s">
        <v>66</v>
      </c>
      <c r="X15" s="21" t="s">
        <v>66</v>
      </c>
      <c r="Y15" s="22" t="s">
        <v>66</v>
      </c>
      <c r="Z15" s="20" t="s">
        <v>69</v>
      </c>
      <c r="AA15" s="21" t="s">
        <v>69</v>
      </c>
      <c r="AB15" s="22" t="s">
        <v>69</v>
      </c>
      <c r="AC15" s="20" t="s">
        <v>70</v>
      </c>
      <c r="AD15" s="21" t="s">
        <v>70</v>
      </c>
      <c r="AE15" s="22" t="s">
        <v>70</v>
      </c>
      <c r="AF15" s="20" t="s">
        <v>71</v>
      </c>
      <c r="AG15" s="21" t="s">
        <v>71</v>
      </c>
      <c r="AH15" s="22" t="s">
        <v>71</v>
      </c>
      <c r="AI15" s="20" t="s">
        <v>73</v>
      </c>
      <c r="AJ15" s="21" t="s">
        <v>73</v>
      </c>
      <c r="AK15" s="22" t="s">
        <v>73</v>
      </c>
      <c r="AL15" s="20" t="s">
        <v>36</v>
      </c>
      <c r="AM15" s="21" t="s">
        <v>36</v>
      </c>
      <c r="AN15" s="22" t="s">
        <v>36</v>
      </c>
      <c r="AO15" s="20" t="s">
        <v>37</v>
      </c>
      <c r="AP15" s="21" t="s">
        <v>37</v>
      </c>
      <c r="AQ15" s="22" t="s">
        <v>37</v>
      </c>
      <c r="AR15" s="20" t="s">
        <v>74</v>
      </c>
      <c r="AS15" s="21" t="s">
        <v>74</v>
      </c>
      <c r="AT15" s="22" t="s">
        <v>74</v>
      </c>
      <c r="AU15" s="20" t="s">
        <v>75</v>
      </c>
      <c r="AV15" s="21" t="s">
        <v>75</v>
      </c>
      <c r="AW15" s="22" t="s">
        <v>75</v>
      </c>
      <c r="AX15" s="20" t="s">
        <v>25</v>
      </c>
      <c r="AY15" s="21" t="s">
        <v>25</v>
      </c>
      <c r="AZ15" s="22" t="s">
        <v>25</v>
      </c>
      <c r="BA15" s="20" t="s">
        <v>26</v>
      </c>
      <c r="BB15" s="21" t="s">
        <v>26</v>
      </c>
      <c r="BC15" s="22" t="s">
        <v>26</v>
      </c>
      <c r="BE15" s="1" t="s">
        <v>37</v>
      </c>
    </row>
    <row r="16" spans="1:58" ht="18.75" hidden="1" thickBot="1">
      <c r="A16" s="23" t="s">
        <v>8</v>
      </c>
      <c r="B16" s="24" t="s">
        <v>2</v>
      </c>
      <c r="C16" s="25" t="s">
        <v>3</v>
      </c>
      <c r="D16" s="26" t="s">
        <v>4</v>
      </c>
      <c r="E16" s="24" t="s">
        <v>2</v>
      </c>
      <c r="F16" s="25" t="s">
        <v>3</v>
      </c>
      <c r="G16" s="26" t="s">
        <v>4</v>
      </c>
      <c r="H16" s="24" t="s">
        <v>2</v>
      </c>
      <c r="I16" s="25" t="s">
        <v>3</v>
      </c>
      <c r="J16" s="26" t="s">
        <v>4</v>
      </c>
      <c r="K16" s="24" t="s">
        <v>2</v>
      </c>
      <c r="L16" s="25" t="s">
        <v>3</v>
      </c>
      <c r="M16" s="26" t="s">
        <v>4</v>
      </c>
      <c r="N16" s="24" t="s">
        <v>2</v>
      </c>
      <c r="O16" s="25" t="s">
        <v>3</v>
      </c>
      <c r="P16" s="26" t="s">
        <v>4</v>
      </c>
      <c r="Q16" s="24" t="s">
        <v>2</v>
      </c>
      <c r="R16" s="25" t="s">
        <v>3</v>
      </c>
      <c r="S16" s="26" t="s">
        <v>4</v>
      </c>
      <c r="T16" s="24" t="s">
        <v>2</v>
      </c>
      <c r="U16" s="25" t="s">
        <v>3</v>
      </c>
      <c r="V16" s="26" t="s">
        <v>4</v>
      </c>
      <c r="W16" s="24" t="s">
        <v>2</v>
      </c>
      <c r="X16" s="25" t="s">
        <v>3</v>
      </c>
      <c r="Y16" s="26" t="s">
        <v>4</v>
      </c>
      <c r="Z16" s="24" t="s">
        <v>2</v>
      </c>
      <c r="AA16" s="25" t="s">
        <v>3</v>
      </c>
      <c r="AB16" s="26" t="s">
        <v>4</v>
      </c>
      <c r="AC16" s="24" t="s">
        <v>2</v>
      </c>
      <c r="AD16" s="25" t="s">
        <v>3</v>
      </c>
      <c r="AE16" s="26" t="s">
        <v>4</v>
      </c>
      <c r="AF16" s="24" t="s">
        <v>2</v>
      </c>
      <c r="AG16" s="25" t="s">
        <v>3</v>
      </c>
      <c r="AH16" s="26" t="s">
        <v>4</v>
      </c>
      <c r="AI16" s="24" t="s">
        <v>2</v>
      </c>
      <c r="AJ16" s="25" t="s">
        <v>3</v>
      </c>
      <c r="AK16" s="26" t="s">
        <v>4</v>
      </c>
      <c r="AL16" s="24" t="s">
        <v>2</v>
      </c>
      <c r="AM16" s="25" t="s">
        <v>3</v>
      </c>
      <c r="AN16" s="26" t="s">
        <v>4</v>
      </c>
      <c r="AO16" s="24" t="s">
        <v>2</v>
      </c>
      <c r="AP16" s="25" t="s">
        <v>3</v>
      </c>
      <c r="AQ16" s="26" t="s">
        <v>4</v>
      </c>
      <c r="AR16" s="24" t="s">
        <v>2</v>
      </c>
      <c r="AS16" s="25" t="s">
        <v>3</v>
      </c>
      <c r="AT16" s="26" t="s">
        <v>4</v>
      </c>
      <c r="AU16" s="24" t="s">
        <v>2</v>
      </c>
      <c r="AV16" s="25" t="s">
        <v>3</v>
      </c>
      <c r="AW16" s="26" t="s">
        <v>4</v>
      </c>
      <c r="AX16" s="24" t="s">
        <v>2</v>
      </c>
      <c r="AY16" s="25" t="s">
        <v>3</v>
      </c>
      <c r="AZ16" s="26" t="s">
        <v>4</v>
      </c>
      <c r="BA16" s="24" t="s">
        <v>2</v>
      </c>
      <c r="BB16" s="25" t="s">
        <v>3</v>
      </c>
      <c r="BC16" s="26" t="s">
        <v>4</v>
      </c>
      <c r="BE16" s="1" t="s">
        <v>74</v>
      </c>
    </row>
    <row r="17" spans="1:57" ht="18" hidden="1">
      <c r="A17" s="23" t="s">
        <v>1</v>
      </c>
      <c r="B17" s="27">
        <f>INDEX(ExpTariffsSTO!$A$3:$BD$42,MATCH('ExpSTO Calculator'!$B$2,ExpTariffsSTO!$A$3:$A$42,0),B$22)</f>
        <v>7</v>
      </c>
      <c r="C17" s="27" t="str">
        <f>INDEX(ExpTariffsSTO!$A$3:$BD$42,MATCH('ExpSTO Calculator'!$B$2,ExpTariffsSTO!$A$3:$A$42,0),C$22)</f>
        <v>EGP</v>
      </c>
      <c r="D17" s="27">
        <f>INDEX(ExpTariffsSTO!$A$3:$BD$42,MATCH('ExpSTO Calculator'!$B$2,ExpTariffsSTO!$A$3:$A$42,0),D$22)</f>
        <v>0</v>
      </c>
      <c r="E17" s="27">
        <f>INDEX(ExpTariffsSTO!$A$3:$BD$42,MATCH('ExpSTO Calculator'!$B$2,ExpTariffsSTO!$A$3:$A$42,0),E$22)</f>
        <v>7</v>
      </c>
      <c r="F17" s="27" t="str">
        <f>INDEX(ExpTariffsSTO!$A$3:$BD$42,MATCH('ExpSTO Calculator'!$B$2,ExpTariffsSTO!$A$3:$A$42,0),F$22)</f>
        <v>EGP</v>
      </c>
      <c r="G17" s="27">
        <f>INDEX(ExpTariffsSTO!$A$3:$BD$42,MATCH('ExpSTO Calculator'!$B$2,ExpTariffsSTO!$A$3:$A$42,0),G$22)</f>
        <v>0</v>
      </c>
      <c r="H17" s="27">
        <f>INDEX(ExpTariffsSTO!$A$3:$BD$42,MATCH('ExpSTO Calculator'!$B$2,ExpTariffsSTO!$A$3:$A$42,0),H$22)</f>
        <v>7</v>
      </c>
      <c r="I17" s="27" t="str">
        <f>INDEX(ExpTariffsSTO!$A$3:$BD$42,MATCH('ExpSTO Calculator'!$B$2,ExpTariffsSTO!$A$3:$A$42,0),I$22)</f>
        <v>EGP</v>
      </c>
      <c r="J17" s="27">
        <f>INDEX(ExpTariffsSTO!$A$3:$BD$42,MATCH('ExpSTO Calculator'!$B$2,ExpTariffsSTO!$A$3:$A$42,0),J$22)</f>
        <v>0</v>
      </c>
      <c r="K17" s="27">
        <f>INDEX(ExpTariffsSTO!$A$3:$BD$42,MATCH('ExpSTO Calculator'!$B$2,ExpTariffsSTO!$A$3:$A$42,0),K$22)</f>
        <v>7</v>
      </c>
      <c r="L17" s="27" t="str">
        <f>INDEX(ExpTariffsSTO!$A$3:$BD$42,MATCH('ExpSTO Calculator'!$B$2,ExpTariffsSTO!$A$3:$A$42,0),L$22)</f>
        <v>EGP</v>
      </c>
      <c r="M17" s="27">
        <f>INDEX(ExpTariffsSTO!$A$3:$BD$42,MATCH('ExpSTO Calculator'!$B$2,ExpTariffsSTO!$A$3:$A$42,0),M$22)</f>
        <v>0</v>
      </c>
      <c r="N17" s="27">
        <f>INDEX(ExpTariffsSTO!$A$3:$BD$42,MATCH('ExpSTO Calculator'!$B$2,ExpTariffsSTO!$A$3:$A$42,0),N$22)</f>
        <v>7</v>
      </c>
      <c r="O17" s="27" t="str">
        <f>INDEX(ExpTariffsSTO!$A$3:$BD$42,MATCH('ExpSTO Calculator'!$B$2,ExpTariffsSTO!$A$3:$A$42,0),O$22)</f>
        <v>EGP</v>
      </c>
      <c r="P17" s="27">
        <f>INDEX(ExpTariffsSTO!$A$3:$BD$42,MATCH('ExpSTO Calculator'!$B$2,ExpTariffsSTO!$A$3:$A$42,0),P$22)</f>
        <v>0</v>
      </c>
      <c r="Q17" s="27">
        <f>INDEX(ExpTariffsSTO!$A$3:$BD$42,MATCH('ExpSTO Calculator'!$B$2,ExpTariffsSTO!$A$3:$A$42,0),Q$22)</f>
        <v>7</v>
      </c>
      <c r="R17" s="27" t="str">
        <f>INDEX(ExpTariffsSTO!$A$3:$BD$42,MATCH('ExpSTO Calculator'!$B$2,ExpTariffsSTO!$A$3:$A$42,0),R$22)</f>
        <v>EGP</v>
      </c>
      <c r="S17" s="28">
        <f>INDEX(ExpTariffsSTO!$A$3:$BD$42,MATCH('ExpSTO Calculator'!$B$2,ExpTariffsSTO!$A$3:$A$42,0),S$22)</f>
        <v>0</v>
      </c>
      <c r="T17" s="27">
        <f>INDEX(ExpTariffsSTO!$A$3:$BD$42,MATCH('ExpSTO Calculator'!$B$2,ExpTariffsSTO!$A$3:$A$42,0),T$22)</f>
        <v>7</v>
      </c>
      <c r="U17" s="27" t="str">
        <f>INDEX(ExpTariffsSTO!$A$3:$BD$42,MATCH('ExpSTO Calculator'!$B$2,ExpTariffsSTO!$A$3:$A$42,0),U$22)</f>
        <v>EGP</v>
      </c>
      <c r="V17" s="27">
        <f>INDEX(ExpTariffsSTO!$A$3:$BD$42,MATCH('ExpSTO Calculator'!$B$2,ExpTariffsSTO!$A$3:$A$42,0),V$22)</f>
        <v>0</v>
      </c>
      <c r="W17" s="27">
        <f>INDEX(ExpTariffsSTO!$A$3:$BD$42,MATCH('ExpSTO Calculator'!$B$2,ExpTariffsSTO!$A$3:$A$42,0),W$22)</f>
        <v>7</v>
      </c>
      <c r="X17" s="27" t="str">
        <f>INDEX(ExpTariffsSTO!$A$3:$BD$42,MATCH('ExpSTO Calculator'!$B$2,ExpTariffsSTO!$A$3:$A$42,0),X$22)</f>
        <v>EGP</v>
      </c>
      <c r="Y17" s="28">
        <f>INDEX(ExpTariffsSTO!$A$3:$BD$42,MATCH('ExpSTO Calculator'!$B$2,ExpTariffsSTO!$A$3:$A$42,0),Y$22)</f>
        <v>0</v>
      </c>
      <c r="Z17" s="27">
        <f>INDEX(ExpTariffsSTO!$A$3:$BD$42,MATCH('ExpSTO Calculator'!$B$2,ExpTariffsSTO!$A$3:$A$42,0),Z$22)</f>
        <v>0</v>
      </c>
      <c r="AA17" s="27" t="str">
        <f>INDEX(ExpTariffsSTO!$A$3:$BD$42,MATCH('ExpSTO Calculator'!$B$2,ExpTariffsSTO!$A$3:$A$42,0),AA$22)</f>
        <v>EGP</v>
      </c>
      <c r="AB17" s="28">
        <f>INDEX(ExpTariffsSTO!$A$3:$BD$42,MATCH('ExpSTO Calculator'!$B$2,ExpTariffsSTO!$A$3:$A$42,0),AB$22)</f>
        <v>0</v>
      </c>
      <c r="AC17" s="27">
        <f>INDEX(ExpTariffsSTO!$A$3:$BD$42,MATCH('ExpSTO Calculator'!$B$2,ExpTariffsSTO!$A$3:$A$42,0),AC$22)</f>
        <v>0</v>
      </c>
      <c r="AD17" s="27" t="str">
        <f>INDEX(ExpTariffsSTO!$A$3:$BD$42,MATCH('ExpSTO Calculator'!$B$2,ExpTariffsSTO!$A$3:$A$42,0),AD$22)</f>
        <v>EGP</v>
      </c>
      <c r="AE17" s="28">
        <f>INDEX(ExpTariffsSTO!$A$3:$BD$42,MATCH('ExpSTO Calculator'!$B$2,ExpTariffsSTO!$A$3:$A$42,0),AE$22)</f>
        <v>0</v>
      </c>
      <c r="AF17" s="27">
        <f>INDEX(ExpTariffsSTO!$A$3:$BD$42,MATCH('ExpSTO Calculator'!$B$2,ExpTariffsSTO!$A$3:$A$42,0),AF$22)</f>
        <v>0</v>
      </c>
      <c r="AG17" s="27" t="str">
        <f>INDEX(ExpTariffsSTO!$A$3:$BD$42,MATCH('ExpSTO Calculator'!$B$2,ExpTariffsSTO!$A$3:$A$42,0),AG$22)</f>
        <v>EGP</v>
      </c>
      <c r="AH17" s="28">
        <f>INDEX(ExpTariffsSTO!$A$3:$BD$42,MATCH('ExpSTO Calculator'!$B$2,ExpTariffsSTO!$A$3:$A$42,0),AH$22)</f>
        <v>0</v>
      </c>
      <c r="AI17" s="27">
        <f>INDEX(ExpTariffsSTO!$A$3:$BD$42,MATCH('ExpSTO Calculator'!$B$2,ExpTariffsSTO!$A$3:$A$42,0),AI$22)</f>
        <v>0</v>
      </c>
      <c r="AJ17" s="27" t="str">
        <f>INDEX(ExpTariffsSTO!$A$3:$BD$42,MATCH('ExpSTO Calculator'!$B$2,ExpTariffsSTO!$A$3:$A$42,0),AJ$22)</f>
        <v>EGP</v>
      </c>
      <c r="AK17" s="28">
        <f>INDEX(ExpTariffsSTO!$A$3:$BD$42,MATCH('ExpSTO Calculator'!$B$2,ExpTariffsSTO!$A$3:$A$42,0),AK$22)</f>
        <v>0</v>
      </c>
      <c r="AL17" s="27">
        <f>INDEX(ExpTariffsSTO!$A$3:$BD$42,MATCH('ExpSTO Calculator'!$B$2,ExpTariffsSTO!$A$3:$A$42,0),AL$22)</f>
        <v>0</v>
      </c>
      <c r="AM17" s="27" t="str">
        <f>INDEX(ExpTariffsSTO!$A$3:$BD$42,MATCH('ExpSTO Calculator'!$B$2,ExpTariffsSTO!$A$3:$A$42,0),AM$22)</f>
        <v>EGP</v>
      </c>
      <c r="AN17" s="28">
        <f>INDEX(ExpTariffsSTO!$A$3:$BD$42,MATCH('ExpSTO Calculator'!$B$2,ExpTariffsSTO!$A$3:$A$42,0),AN$22)</f>
        <v>0</v>
      </c>
      <c r="AO17" s="27">
        <f>INDEX(ExpTariffsSTO!$A$3:$BD$42,MATCH('ExpSTO Calculator'!$B$2,ExpTariffsSTO!$A$3:$A$42,0),AO$22)</f>
        <v>0</v>
      </c>
      <c r="AP17" s="27" t="str">
        <f>INDEX(ExpTariffsSTO!$A$3:$BD$42,MATCH('ExpSTO Calculator'!$B$2,ExpTariffsSTO!$A$3:$A$42,0),AP$22)</f>
        <v>EGP</v>
      </c>
      <c r="AQ17" s="28">
        <f>INDEX(ExpTariffsSTO!$A$3:$BD$42,MATCH('ExpSTO Calculator'!$B$2,ExpTariffsSTO!$A$3:$A$42,0),AQ$22)</f>
        <v>0</v>
      </c>
      <c r="AR17" s="27">
        <f>INDEX(ExpTariffsSTO!$A$3:$BD$42,MATCH('ExpSTO Calculator'!$B$2,ExpTariffsSTO!$A$3:$A$42,0),AR$22)</f>
        <v>0</v>
      </c>
      <c r="AS17" s="27" t="str">
        <f>INDEX(ExpTariffsSTO!$A$3:$BD$42,MATCH('ExpSTO Calculator'!$B$2,ExpTariffsSTO!$A$3:$A$42,0),AS$22)</f>
        <v>EGP</v>
      </c>
      <c r="AT17" s="28">
        <f>INDEX(ExpTariffsSTO!$A$3:$BD$42,MATCH('ExpSTO Calculator'!$B$2,ExpTariffsSTO!$A$3:$A$42,0),AT$22)</f>
        <v>0</v>
      </c>
      <c r="AU17" s="27">
        <f>INDEX(ExpTariffsSTO!$A$3:$BD$42,MATCH('ExpSTO Calculator'!$B$2,ExpTariffsSTO!$A$3:$A$42,0),AU$22)</f>
        <v>0</v>
      </c>
      <c r="AV17" s="27" t="str">
        <f>INDEX(ExpTariffsSTO!$A$3:$BD$42,MATCH('ExpSTO Calculator'!$B$2,ExpTariffsSTO!$A$3:$A$42,0),AV$22)</f>
        <v>EGP</v>
      </c>
      <c r="AW17" s="28">
        <f>INDEX(ExpTariffsSTO!$A$3:$BD$42,MATCH('ExpSTO Calculator'!$B$2,ExpTariffsSTO!$A$3:$A$42,0),AW$22)</f>
        <v>0</v>
      </c>
      <c r="AX17" s="27">
        <f>INDEX(ExpTariffsSTO!$A$3:$BD$42,MATCH('ExpSTO Calculator'!$B$2,ExpTariffsSTO!$A$3:$A$42,0),AX$22)</f>
        <v>0</v>
      </c>
      <c r="AY17" s="27" t="str">
        <f>INDEX(ExpTariffsSTO!$A$3:$BD$42,MATCH('ExpSTO Calculator'!$B$2,ExpTariffsSTO!$A$3:$A$42,0),AY$22)</f>
        <v>EGP</v>
      </c>
      <c r="AZ17" s="28">
        <f>INDEX(ExpTariffsSTO!$A$3:$BD$42,MATCH('ExpSTO Calculator'!$B$2,ExpTariffsSTO!$A$3:$A$42,0),AZ$22)</f>
        <v>0</v>
      </c>
      <c r="BA17" s="27">
        <f>INDEX(ExpTariffsSTO!$A$3:$BD$42,MATCH('ExpSTO Calculator'!$B$2,ExpTariffsSTO!$A$3:$A$42,0),BA$22)</f>
        <v>0</v>
      </c>
      <c r="BB17" s="27" t="str">
        <f>INDEX(ExpTariffsSTO!$A$3:$BD$42,MATCH('ExpSTO Calculator'!$B$2,ExpTariffsSTO!$A$3:$A$42,0),BB$22)</f>
        <v>EGP</v>
      </c>
      <c r="BC17" s="28">
        <f>INDEX(ExpTariffsSTO!$A$3:$BD$42,MATCH('ExpSTO Calculator'!$B$2,ExpTariffsSTO!$A$3:$A$42,0),BC$22)</f>
        <v>0</v>
      </c>
      <c r="BE17" s="1" t="s">
        <v>75</v>
      </c>
    </row>
    <row r="18" spans="1:57" ht="18" hidden="1">
      <c r="A18" s="29" t="s">
        <v>5</v>
      </c>
      <c r="B18" s="30">
        <f>INDEX(ExpTariffsSTO!$A$3:$BD$42,MATCH('ExpSTO Calculator'!$B$2,ExpTariffsSTO!$A$3:$A$42,0)+1,B$22)</f>
        <v>0</v>
      </c>
      <c r="C18" s="30" t="str">
        <f>INDEX(ExpTariffsSTO!$A$3:$BD$42,MATCH('ExpSTO Calculator'!$B$2,ExpTariffsSTO!$A$3:$A$42,0)+1,C$22)</f>
        <v>EGP</v>
      </c>
      <c r="D18" s="30">
        <f>INDEX(ExpTariffsSTO!$A$3:$BD$42,MATCH('ExpSTO Calculator'!$B$2,ExpTariffsSTO!$A$3:$A$42,0)+1,D$22)</f>
        <v>0</v>
      </c>
      <c r="E18" s="30">
        <f>INDEX(ExpTariffsSTO!$A$3:$BD$42,MATCH('ExpSTO Calculator'!$B$2,ExpTariffsSTO!$A$3:$A$42,0)+1,E$22)</f>
        <v>0</v>
      </c>
      <c r="F18" s="30" t="str">
        <f>INDEX(ExpTariffsSTO!$A$3:$BD$42,MATCH('ExpSTO Calculator'!$B$2,ExpTariffsSTO!$A$3:$A$42,0)+1,F$22)</f>
        <v>EGP</v>
      </c>
      <c r="G18" s="30">
        <f>INDEX(ExpTariffsSTO!$A$3:$BD$42,MATCH('ExpSTO Calculator'!$B$2,ExpTariffsSTO!$A$3:$A$42,0)+1,G$22)</f>
        <v>0</v>
      </c>
      <c r="H18" s="30">
        <f>INDEX(ExpTariffsSTO!$A$3:$BD$42,MATCH('ExpSTO Calculator'!$B$2,ExpTariffsSTO!$A$3:$A$42,0)+1,H$22)</f>
        <v>0</v>
      </c>
      <c r="I18" s="30" t="str">
        <f>INDEX(ExpTariffsSTO!$A$3:$BD$42,MATCH('ExpSTO Calculator'!$B$2,ExpTariffsSTO!$A$3:$A$42,0)+1,I$22)</f>
        <v>EGP</v>
      </c>
      <c r="J18" s="30">
        <f>INDEX(ExpTariffsSTO!$A$3:$BD$42,MATCH('ExpSTO Calculator'!$B$2,ExpTariffsSTO!$A$3:$A$42,0)+1,J$22)</f>
        <v>0</v>
      </c>
      <c r="K18" s="30">
        <f>INDEX(ExpTariffsSTO!$A$3:$BD$42,MATCH('ExpSTO Calculator'!$B$2,ExpTariffsSTO!$A$3:$A$42,0)+1,K$22)</f>
        <v>0</v>
      </c>
      <c r="L18" s="30" t="str">
        <f>INDEX(ExpTariffsSTO!$A$3:$BD$42,MATCH('ExpSTO Calculator'!$B$2,ExpTariffsSTO!$A$3:$A$42,0)+1,L$22)</f>
        <v>EGP</v>
      </c>
      <c r="M18" s="30">
        <f>INDEX(ExpTariffsSTO!$A$3:$BD$42,MATCH('ExpSTO Calculator'!$B$2,ExpTariffsSTO!$A$3:$A$42,0)+1,M$22)</f>
        <v>0</v>
      </c>
      <c r="N18" s="30">
        <f>INDEX(ExpTariffsSTO!$A$3:$BD$42,MATCH('ExpSTO Calculator'!$B$2,ExpTariffsSTO!$A$3:$A$42,0)+1,N$22)</f>
        <v>0</v>
      </c>
      <c r="O18" s="30" t="str">
        <f>INDEX(ExpTariffsSTO!$A$3:$BD$42,MATCH('ExpSTO Calculator'!$B$2,ExpTariffsSTO!$A$3:$A$42,0)+1,O$22)</f>
        <v>EGP</v>
      </c>
      <c r="P18" s="30">
        <f>INDEX(ExpTariffsSTO!$A$3:$BD$42,MATCH('ExpSTO Calculator'!$B$2,ExpTariffsSTO!$A$3:$A$42,0)+1,P$22)</f>
        <v>0</v>
      </c>
      <c r="Q18" s="30">
        <f>INDEX(ExpTariffsSTO!$A$3:$BD$42,MATCH('ExpSTO Calculator'!$B$2,ExpTariffsSTO!$A$3:$A$42,0)+1,Q$22)</f>
        <v>0</v>
      </c>
      <c r="R18" s="30" t="str">
        <f>INDEX(ExpTariffsSTO!$A$3:$BD$42,MATCH('ExpSTO Calculator'!$B$2,ExpTariffsSTO!$A$3:$A$42,0)+1,R$22)</f>
        <v>EGP</v>
      </c>
      <c r="S18" s="31">
        <f>INDEX(ExpTariffsSTO!$A$3:$BD$42,MATCH('ExpSTO Calculator'!$B$2,ExpTariffsSTO!$A$3:$A$42,0)+1,S$22)</f>
        <v>0</v>
      </c>
      <c r="T18" s="30">
        <f>INDEX(ExpTariffsSTO!$A$3:$BD$42,MATCH('ExpSTO Calculator'!$B$2,ExpTariffsSTO!$A$3:$A$42,0)+1,T$22)</f>
        <v>0</v>
      </c>
      <c r="U18" s="30" t="str">
        <f>INDEX(ExpTariffsSTO!$A$3:$BD$42,MATCH('ExpSTO Calculator'!$B$2,ExpTariffsSTO!$A$3:$A$42,0)+1,U$22)</f>
        <v>EGP</v>
      </c>
      <c r="V18" s="30">
        <f>INDEX(ExpTariffsSTO!$A$3:$BD$42,MATCH('ExpSTO Calculator'!$B$2,ExpTariffsSTO!$A$3:$A$42,0)+1,V$22)</f>
        <v>0</v>
      </c>
      <c r="W18" s="30">
        <f>INDEX(ExpTariffsSTO!$A$3:$BD$42,MATCH('ExpSTO Calculator'!$B$2,ExpTariffsSTO!$A$3:$A$42,0)+1,W$22)</f>
        <v>0</v>
      </c>
      <c r="X18" s="30" t="str">
        <f>INDEX(ExpTariffsSTO!$A$3:$BD$42,MATCH('ExpSTO Calculator'!$B$2,ExpTariffsSTO!$A$3:$A$42,0)+1,X$22)</f>
        <v>EGP</v>
      </c>
      <c r="Y18" s="31">
        <f>INDEX(ExpTariffsSTO!$A$3:$BD$42,MATCH('ExpSTO Calculator'!$B$2,ExpTariffsSTO!$A$3:$A$42,0)+1,Y$22)</f>
        <v>0</v>
      </c>
      <c r="Z18" s="30">
        <f>INDEX(ExpTariffsSTO!$A$3:$BD$42,MATCH('ExpSTO Calculator'!$B$2,ExpTariffsSTO!$A$3:$A$42,0)+1,Z$22)</f>
        <v>0</v>
      </c>
      <c r="AA18" s="30" t="str">
        <f>INDEX(ExpTariffsSTO!$A$3:$BD$42,MATCH('ExpSTO Calculator'!$B$2,ExpTariffsSTO!$A$3:$A$42,0)+1,AA$22)</f>
        <v>EGP</v>
      </c>
      <c r="AB18" s="31">
        <f>INDEX(ExpTariffsSTO!$A$3:$BD$42,MATCH('ExpSTO Calculator'!$B$2,ExpTariffsSTO!$A$3:$A$42,0)+1,AB$22)</f>
        <v>0</v>
      </c>
      <c r="AC18" s="30">
        <f>INDEX(ExpTariffsSTO!$A$3:$BD$42,MATCH('ExpSTO Calculator'!$B$2,ExpTariffsSTO!$A$3:$A$42,0)+1,AC$22)</f>
        <v>0</v>
      </c>
      <c r="AD18" s="30" t="str">
        <f>INDEX(ExpTariffsSTO!$A$3:$BD$42,MATCH('ExpSTO Calculator'!$B$2,ExpTariffsSTO!$A$3:$A$42,0)+1,AD$22)</f>
        <v>EGP</v>
      </c>
      <c r="AE18" s="31">
        <f>INDEX(ExpTariffsSTO!$A$3:$BD$42,MATCH('ExpSTO Calculator'!$B$2,ExpTariffsSTO!$A$3:$A$42,0)+1,AE$22)</f>
        <v>0</v>
      </c>
      <c r="AF18" s="30">
        <f>INDEX(ExpTariffsSTO!$A$3:$BD$42,MATCH('ExpSTO Calculator'!$B$2,ExpTariffsSTO!$A$3:$A$42,0)+1,AF$22)</f>
        <v>0</v>
      </c>
      <c r="AG18" s="30" t="str">
        <f>INDEX(ExpTariffsSTO!$A$3:$BD$42,MATCH('ExpSTO Calculator'!$B$2,ExpTariffsSTO!$A$3:$A$42,0)+1,AG$22)</f>
        <v>EGP</v>
      </c>
      <c r="AH18" s="31">
        <f>INDEX(ExpTariffsSTO!$A$3:$BD$42,MATCH('ExpSTO Calculator'!$B$2,ExpTariffsSTO!$A$3:$A$42,0)+1,AH$22)</f>
        <v>0</v>
      </c>
      <c r="AI18" s="30">
        <f>INDEX(ExpTariffsSTO!$A$3:$BD$42,MATCH('ExpSTO Calculator'!$B$2,ExpTariffsSTO!$A$3:$A$42,0)+1,AI$22)</f>
        <v>0</v>
      </c>
      <c r="AJ18" s="30" t="str">
        <f>INDEX(ExpTariffsSTO!$A$3:$BD$42,MATCH('ExpSTO Calculator'!$B$2,ExpTariffsSTO!$A$3:$A$42,0)+1,AJ$22)</f>
        <v>EGP</v>
      </c>
      <c r="AK18" s="31">
        <f>INDEX(ExpTariffsSTO!$A$3:$BD$42,MATCH('ExpSTO Calculator'!$B$2,ExpTariffsSTO!$A$3:$A$42,0)+1,AK$22)</f>
        <v>0</v>
      </c>
      <c r="AL18" s="30">
        <f>INDEX(ExpTariffsSTO!$A$3:$BD$42,MATCH('ExpSTO Calculator'!$B$2,ExpTariffsSTO!$A$3:$A$42,0)+1,AL$22)</f>
        <v>0</v>
      </c>
      <c r="AM18" s="30" t="str">
        <f>INDEX(ExpTariffsSTO!$A$3:$BD$42,MATCH('ExpSTO Calculator'!$B$2,ExpTariffsSTO!$A$3:$A$42,0)+1,AM$22)</f>
        <v>EGP</v>
      </c>
      <c r="AN18" s="31">
        <f>INDEX(ExpTariffsSTO!$A$3:$BD$42,MATCH('ExpSTO Calculator'!$B$2,ExpTariffsSTO!$A$3:$A$42,0)+1,AN$22)</f>
        <v>0</v>
      </c>
      <c r="AO18" s="30">
        <f>INDEX(ExpTariffsSTO!$A$3:$BD$42,MATCH('ExpSTO Calculator'!$B$2,ExpTariffsSTO!$A$3:$A$42,0)+1,AO$22)</f>
        <v>0</v>
      </c>
      <c r="AP18" s="30" t="str">
        <f>INDEX(ExpTariffsSTO!$A$3:$BD$42,MATCH('ExpSTO Calculator'!$B$2,ExpTariffsSTO!$A$3:$A$42,0)+1,AP$22)</f>
        <v>EGP</v>
      </c>
      <c r="AQ18" s="31">
        <f>INDEX(ExpTariffsSTO!$A$3:$BD$42,MATCH('ExpSTO Calculator'!$B$2,ExpTariffsSTO!$A$3:$A$42,0)+1,AQ$22)</f>
        <v>0</v>
      </c>
      <c r="AR18" s="30">
        <f>INDEX(ExpTariffsSTO!$A$3:$BD$42,MATCH('ExpSTO Calculator'!$B$2,ExpTariffsSTO!$A$3:$A$42,0)+1,AR$22)</f>
        <v>0</v>
      </c>
      <c r="AS18" s="30" t="str">
        <f>INDEX(ExpTariffsSTO!$A$3:$BD$42,MATCH('ExpSTO Calculator'!$B$2,ExpTariffsSTO!$A$3:$A$42,0)+1,AS$22)</f>
        <v>EGP</v>
      </c>
      <c r="AT18" s="31">
        <f>INDEX(ExpTariffsSTO!$A$3:$BD$42,MATCH('ExpSTO Calculator'!$B$2,ExpTariffsSTO!$A$3:$A$42,0)+1,AT$22)</f>
        <v>0</v>
      </c>
      <c r="AU18" s="30">
        <f>INDEX(ExpTariffsSTO!$A$3:$BD$42,MATCH('ExpSTO Calculator'!$B$2,ExpTariffsSTO!$A$3:$A$42,0)+1,AU$22)</f>
        <v>0</v>
      </c>
      <c r="AV18" s="30" t="str">
        <f>INDEX(ExpTariffsSTO!$A$3:$BD$42,MATCH('ExpSTO Calculator'!$B$2,ExpTariffsSTO!$A$3:$A$42,0)+1,AV$22)</f>
        <v>EGP</v>
      </c>
      <c r="AW18" s="31">
        <f>INDEX(ExpTariffsSTO!$A$3:$BD$42,MATCH('ExpSTO Calculator'!$B$2,ExpTariffsSTO!$A$3:$A$42,0)+1,AW$22)</f>
        <v>0</v>
      </c>
      <c r="AX18" s="30">
        <f>INDEX(ExpTariffsSTO!$A$3:$BD$42,MATCH('ExpSTO Calculator'!$B$2,ExpTariffsSTO!$A$3:$A$42,0)+1,AX$22)</f>
        <v>0</v>
      </c>
      <c r="AY18" s="30" t="str">
        <f>INDEX(ExpTariffsSTO!$A$3:$BD$42,MATCH('ExpSTO Calculator'!$B$2,ExpTariffsSTO!$A$3:$A$42,0)+1,AY$22)</f>
        <v>EGP</v>
      </c>
      <c r="AZ18" s="31">
        <f>INDEX(ExpTariffsSTO!$A$3:$BD$42,MATCH('ExpSTO Calculator'!$B$2,ExpTariffsSTO!$A$3:$A$42,0)+1,AZ$22)</f>
        <v>0</v>
      </c>
      <c r="BA18" s="30">
        <f>INDEX(ExpTariffsSTO!$A$3:$BD$42,MATCH('ExpSTO Calculator'!$B$2,ExpTariffsSTO!$A$3:$A$42,0)+1,BA$22)</f>
        <v>0</v>
      </c>
      <c r="BB18" s="30" t="str">
        <f>INDEX(ExpTariffsSTO!$A$3:$BD$42,MATCH('ExpSTO Calculator'!$B$2,ExpTariffsSTO!$A$3:$A$42,0)+1,BB$22)</f>
        <v>EGP</v>
      </c>
      <c r="BC18" s="31">
        <f>INDEX(ExpTariffsSTO!$A$3:$BD$42,MATCH('ExpSTO Calculator'!$B$2,ExpTariffsSTO!$A$3:$A$42,0)+1,BC$22)</f>
        <v>0</v>
      </c>
      <c r="BE18" s="1" t="s">
        <v>25</v>
      </c>
    </row>
    <row r="19" spans="1:57" ht="18" hidden="1">
      <c r="A19" s="29" t="s">
        <v>7</v>
      </c>
      <c r="B19" s="30">
        <f>INDEX(ExpTariffsSTO!$A$3:$BD$42,MATCH('ExpSTO Calculator'!$B$2,ExpTariffsSTO!$A$3:$A$42,0)+2,B$22)</f>
        <v>0</v>
      </c>
      <c r="C19" s="30" t="str">
        <f>INDEX(ExpTariffsSTO!$A$3:$BD$42,MATCH('ExpSTO Calculator'!$B$2,ExpTariffsSTO!$A$3:$A$42,0)+2,C$22)</f>
        <v>EGP</v>
      </c>
      <c r="D19" s="30">
        <f>INDEX(ExpTariffsSTO!$A$3:$BD$42,MATCH('ExpSTO Calculator'!$B$2,ExpTariffsSTO!$A$3:$A$42,0)+2,D$22)</f>
        <v>0</v>
      </c>
      <c r="E19" s="30">
        <f>INDEX(ExpTariffsSTO!$A$3:$BD$42,MATCH('ExpSTO Calculator'!$B$2,ExpTariffsSTO!$A$3:$A$42,0)+2,E$22)</f>
        <v>0</v>
      </c>
      <c r="F19" s="30" t="str">
        <f>INDEX(ExpTariffsSTO!$A$3:$BD$42,MATCH('ExpSTO Calculator'!$B$2,ExpTariffsSTO!$A$3:$A$42,0)+2,F$22)</f>
        <v>EGP</v>
      </c>
      <c r="G19" s="30">
        <f>INDEX(ExpTariffsSTO!$A$3:$BD$42,MATCH('ExpSTO Calculator'!$B$2,ExpTariffsSTO!$A$3:$A$42,0)+2,G$22)</f>
        <v>0</v>
      </c>
      <c r="H19" s="30">
        <f>INDEX(ExpTariffsSTO!$A$3:$BD$42,MATCH('ExpSTO Calculator'!$B$2,ExpTariffsSTO!$A$3:$A$42,0)+2,H$22)</f>
        <v>0</v>
      </c>
      <c r="I19" s="30" t="str">
        <f>INDEX(ExpTariffsSTO!$A$3:$BD$42,MATCH('ExpSTO Calculator'!$B$2,ExpTariffsSTO!$A$3:$A$42,0)+2,I$22)</f>
        <v>EGP</v>
      </c>
      <c r="J19" s="30">
        <f>INDEX(ExpTariffsSTO!$A$3:$BD$42,MATCH('ExpSTO Calculator'!$B$2,ExpTariffsSTO!$A$3:$A$42,0)+2,J$22)</f>
        <v>0</v>
      </c>
      <c r="K19" s="30">
        <f>INDEX(ExpTariffsSTO!$A$3:$BD$42,MATCH('ExpSTO Calculator'!$B$2,ExpTariffsSTO!$A$3:$A$42,0)+2,K$22)</f>
        <v>0</v>
      </c>
      <c r="L19" s="30" t="str">
        <f>INDEX(ExpTariffsSTO!$A$3:$BD$42,MATCH('ExpSTO Calculator'!$B$2,ExpTariffsSTO!$A$3:$A$42,0)+2,L$22)</f>
        <v>EGP</v>
      </c>
      <c r="M19" s="30">
        <f>INDEX(ExpTariffsSTO!$A$3:$BD$42,MATCH('ExpSTO Calculator'!$B$2,ExpTariffsSTO!$A$3:$A$42,0)+2,M$22)</f>
        <v>0</v>
      </c>
      <c r="N19" s="30">
        <f>INDEX(ExpTariffsSTO!$A$3:$BD$42,MATCH('ExpSTO Calculator'!$B$2,ExpTariffsSTO!$A$3:$A$42,0)+2,N$22)</f>
        <v>0</v>
      </c>
      <c r="O19" s="30" t="str">
        <f>INDEX(ExpTariffsSTO!$A$3:$BD$42,MATCH('ExpSTO Calculator'!$B$2,ExpTariffsSTO!$A$3:$A$42,0)+2,O$22)</f>
        <v>EGP</v>
      </c>
      <c r="P19" s="30">
        <f>INDEX(ExpTariffsSTO!$A$3:$BD$42,MATCH('ExpSTO Calculator'!$B$2,ExpTariffsSTO!$A$3:$A$42,0)+2,P$22)</f>
        <v>0</v>
      </c>
      <c r="Q19" s="30">
        <f>INDEX(ExpTariffsSTO!$A$3:$BD$42,MATCH('ExpSTO Calculator'!$B$2,ExpTariffsSTO!$A$3:$A$42,0)+2,Q$22)</f>
        <v>0</v>
      </c>
      <c r="R19" s="30" t="str">
        <f>INDEX(ExpTariffsSTO!$A$3:$BD$42,MATCH('ExpSTO Calculator'!$B$2,ExpTariffsSTO!$A$3:$A$42,0)+2,R$22)</f>
        <v>EGP</v>
      </c>
      <c r="S19" s="31">
        <f>INDEX(ExpTariffsSTO!$A$3:$BD$42,MATCH('ExpSTO Calculator'!$B$2,ExpTariffsSTO!$A$3:$A$42,0)+2,S$22)</f>
        <v>0</v>
      </c>
      <c r="T19" s="30">
        <f>INDEX(ExpTariffsSTO!$A$3:$BD$42,MATCH('ExpSTO Calculator'!$B$2,ExpTariffsSTO!$A$3:$A$42,0)+2,T$22)</f>
        <v>0</v>
      </c>
      <c r="U19" s="30" t="str">
        <f>INDEX(ExpTariffsSTO!$A$3:$BD$42,MATCH('ExpSTO Calculator'!$B$2,ExpTariffsSTO!$A$3:$A$42,0)+2,U$22)</f>
        <v>EGP</v>
      </c>
      <c r="V19" s="30">
        <f>INDEX(ExpTariffsSTO!$A$3:$BD$42,MATCH('ExpSTO Calculator'!$B$2,ExpTariffsSTO!$A$3:$A$42,0)+2,V$22)</f>
        <v>0</v>
      </c>
      <c r="W19" s="30">
        <f>INDEX(ExpTariffsSTO!$A$3:$BD$42,MATCH('ExpSTO Calculator'!$B$2,ExpTariffsSTO!$A$3:$A$42,0)+2,W$22)</f>
        <v>0</v>
      </c>
      <c r="X19" s="30" t="str">
        <f>INDEX(ExpTariffsSTO!$A$3:$BD$42,MATCH('ExpSTO Calculator'!$B$2,ExpTariffsSTO!$A$3:$A$42,0)+2,X$22)</f>
        <v>EGP</v>
      </c>
      <c r="Y19" s="31">
        <f>INDEX(ExpTariffsSTO!$A$3:$BD$42,MATCH('ExpSTO Calculator'!$B$2,ExpTariffsSTO!$A$3:$A$42,0)+2,Y$22)</f>
        <v>0</v>
      </c>
      <c r="Z19" s="30">
        <f>INDEX(ExpTariffsSTO!$A$3:$BD$42,MATCH('ExpSTO Calculator'!$B$2,ExpTariffsSTO!$A$3:$A$42,0)+2,Z$22)</f>
        <v>0</v>
      </c>
      <c r="AA19" s="30" t="str">
        <f>INDEX(ExpTariffsSTO!$A$3:$BD$42,MATCH('ExpSTO Calculator'!$B$2,ExpTariffsSTO!$A$3:$A$42,0)+2,AA$22)</f>
        <v>EGP</v>
      </c>
      <c r="AB19" s="31">
        <f>INDEX(ExpTariffsSTO!$A$3:$BD$42,MATCH('ExpSTO Calculator'!$B$2,ExpTariffsSTO!$A$3:$A$42,0)+2,AB$22)</f>
        <v>0</v>
      </c>
      <c r="AC19" s="30">
        <f>INDEX(ExpTariffsSTO!$A$3:$BD$42,MATCH('ExpSTO Calculator'!$B$2,ExpTariffsSTO!$A$3:$A$42,0)+2,AC$22)</f>
        <v>0</v>
      </c>
      <c r="AD19" s="30" t="str">
        <f>INDEX(ExpTariffsSTO!$A$3:$BD$42,MATCH('ExpSTO Calculator'!$B$2,ExpTariffsSTO!$A$3:$A$42,0)+2,AD$22)</f>
        <v>EGP</v>
      </c>
      <c r="AE19" s="31">
        <f>INDEX(ExpTariffsSTO!$A$3:$BD$42,MATCH('ExpSTO Calculator'!$B$2,ExpTariffsSTO!$A$3:$A$42,0)+2,AE$22)</f>
        <v>0</v>
      </c>
      <c r="AF19" s="30">
        <f>INDEX(ExpTariffsSTO!$A$3:$BD$42,MATCH('ExpSTO Calculator'!$B$2,ExpTariffsSTO!$A$3:$A$42,0)+2,AF$22)</f>
        <v>0</v>
      </c>
      <c r="AG19" s="30" t="str">
        <f>INDEX(ExpTariffsSTO!$A$3:$BD$42,MATCH('ExpSTO Calculator'!$B$2,ExpTariffsSTO!$A$3:$A$42,0)+2,AG$22)</f>
        <v>EGP</v>
      </c>
      <c r="AH19" s="31">
        <f>INDEX(ExpTariffsSTO!$A$3:$BD$42,MATCH('ExpSTO Calculator'!$B$2,ExpTariffsSTO!$A$3:$A$42,0)+2,AH$22)</f>
        <v>0</v>
      </c>
      <c r="AI19" s="30">
        <f>INDEX(ExpTariffsSTO!$A$3:$BD$42,MATCH('ExpSTO Calculator'!$B$2,ExpTariffsSTO!$A$3:$A$42,0)+2,AI$22)</f>
        <v>0</v>
      </c>
      <c r="AJ19" s="30" t="str">
        <f>INDEX(ExpTariffsSTO!$A$3:$BD$42,MATCH('ExpSTO Calculator'!$B$2,ExpTariffsSTO!$A$3:$A$42,0)+2,AJ$22)</f>
        <v>EGP</v>
      </c>
      <c r="AK19" s="31">
        <f>INDEX(ExpTariffsSTO!$A$3:$BD$42,MATCH('ExpSTO Calculator'!$B$2,ExpTariffsSTO!$A$3:$A$42,0)+2,AK$22)</f>
        <v>0</v>
      </c>
      <c r="AL19" s="30">
        <f>INDEX(ExpTariffsSTO!$A$3:$BD$42,MATCH('ExpSTO Calculator'!$B$2,ExpTariffsSTO!$A$3:$A$42,0)+2,AL$22)</f>
        <v>0</v>
      </c>
      <c r="AM19" s="30" t="str">
        <f>INDEX(ExpTariffsSTO!$A$3:$BD$42,MATCH('ExpSTO Calculator'!$B$2,ExpTariffsSTO!$A$3:$A$42,0)+2,AM$22)</f>
        <v>EGP</v>
      </c>
      <c r="AN19" s="31">
        <f>INDEX(ExpTariffsSTO!$A$3:$BD$42,MATCH('ExpSTO Calculator'!$B$2,ExpTariffsSTO!$A$3:$A$42,0)+2,AN$22)</f>
        <v>0</v>
      </c>
      <c r="AO19" s="30">
        <f>INDEX(ExpTariffsSTO!$A$3:$BD$42,MATCH('ExpSTO Calculator'!$B$2,ExpTariffsSTO!$A$3:$A$42,0)+2,AO$22)</f>
        <v>0</v>
      </c>
      <c r="AP19" s="30" t="str">
        <f>INDEX(ExpTariffsSTO!$A$3:$BD$42,MATCH('ExpSTO Calculator'!$B$2,ExpTariffsSTO!$A$3:$A$42,0)+2,AP$22)</f>
        <v>EGP</v>
      </c>
      <c r="AQ19" s="31">
        <f>INDEX(ExpTariffsSTO!$A$3:$BD$42,MATCH('ExpSTO Calculator'!$B$2,ExpTariffsSTO!$A$3:$A$42,0)+2,AQ$22)</f>
        <v>0</v>
      </c>
      <c r="AR19" s="30">
        <f>INDEX(ExpTariffsSTO!$A$3:$BD$42,MATCH('ExpSTO Calculator'!$B$2,ExpTariffsSTO!$A$3:$A$42,0)+2,AR$22)</f>
        <v>0</v>
      </c>
      <c r="AS19" s="30" t="str">
        <f>INDEX(ExpTariffsSTO!$A$3:$BD$42,MATCH('ExpSTO Calculator'!$B$2,ExpTariffsSTO!$A$3:$A$42,0)+2,AS$22)</f>
        <v>EGP</v>
      </c>
      <c r="AT19" s="31">
        <f>INDEX(ExpTariffsSTO!$A$3:$BD$42,MATCH('ExpSTO Calculator'!$B$2,ExpTariffsSTO!$A$3:$A$42,0)+2,AT$22)</f>
        <v>0</v>
      </c>
      <c r="AU19" s="30">
        <f>INDEX(ExpTariffsSTO!$A$3:$BD$42,MATCH('ExpSTO Calculator'!$B$2,ExpTariffsSTO!$A$3:$A$42,0)+2,AU$22)</f>
        <v>0</v>
      </c>
      <c r="AV19" s="30" t="str">
        <f>INDEX(ExpTariffsSTO!$A$3:$BD$42,MATCH('ExpSTO Calculator'!$B$2,ExpTariffsSTO!$A$3:$A$42,0)+2,AV$22)</f>
        <v>EGP</v>
      </c>
      <c r="AW19" s="31">
        <f>INDEX(ExpTariffsSTO!$A$3:$BD$42,MATCH('ExpSTO Calculator'!$B$2,ExpTariffsSTO!$A$3:$A$42,0)+2,AW$22)</f>
        <v>0</v>
      </c>
      <c r="AX19" s="30">
        <f>INDEX(ExpTariffsSTO!$A$3:$BD$42,MATCH('ExpSTO Calculator'!$B$2,ExpTariffsSTO!$A$3:$A$42,0)+2,AX$22)</f>
        <v>0</v>
      </c>
      <c r="AY19" s="30" t="str">
        <f>INDEX(ExpTariffsSTO!$A$3:$BD$42,MATCH('ExpSTO Calculator'!$B$2,ExpTariffsSTO!$A$3:$A$42,0)+2,AY$22)</f>
        <v>EGP</v>
      </c>
      <c r="AZ19" s="31">
        <f>INDEX(ExpTariffsSTO!$A$3:$BD$42,MATCH('ExpSTO Calculator'!$B$2,ExpTariffsSTO!$A$3:$A$42,0)+2,AZ$22)</f>
        <v>0</v>
      </c>
      <c r="BA19" s="30">
        <f>INDEX(ExpTariffsSTO!$A$3:$BD$42,MATCH('ExpSTO Calculator'!$B$2,ExpTariffsSTO!$A$3:$A$42,0)+2,BA$22)</f>
        <v>0</v>
      </c>
      <c r="BB19" s="30" t="str">
        <f>INDEX(ExpTariffsSTO!$A$3:$BD$42,MATCH('ExpSTO Calculator'!$B$2,ExpTariffsSTO!$A$3:$A$42,0)+2,BB$22)</f>
        <v>EGP</v>
      </c>
      <c r="BC19" s="31">
        <f>INDEX(ExpTariffsSTO!$A$3:$BD$42,MATCH('ExpSTO Calculator'!$B$2,ExpTariffsSTO!$A$3:$A$42,0)+2,BC$22)</f>
        <v>0</v>
      </c>
      <c r="BE19" s="1" t="s">
        <v>26</v>
      </c>
    </row>
    <row r="20" spans="1:57" ht="18" hidden="1">
      <c r="A20" s="29" t="s">
        <v>27</v>
      </c>
      <c r="B20" s="30">
        <f>INDEX(ExpTariffsSTO!$A$3:$BD$42,MATCH('ExpSTO Calculator'!$B$2,ExpTariffsSTO!$A$3:$A$42,0)+3,B$22)</f>
        <v>0</v>
      </c>
      <c r="C20" s="30" t="str">
        <f>INDEX(ExpTariffsSTO!$A$3:$BD$42,MATCH('ExpSTO Calculator'!$B$2,ExpTariffsSTO!$A$3:$A$42,0)+3,C$22)</f>
        <v>EGP</v>
      </c>
      <c r="D20" s="30">
        <f>INDEX(ExpTariffsSTO!$A$3:$BD$42,MATCH('ExpSTO Calculator'!$B$2,ExpTariffsSTO!$A$3:$A$42,0)+3,D$22)</f>
        <v>0</v>
      </c>
      <c r="E20" s="30">
        <f>INDEX(ExpTariffsSTO!$A$3:$BD$42,MATCH('ExpSTO Calculator'!$B$2,ExpTariffsSTO!$A$3:$A$42,0)+3,E$22)</f>
        <v>0</v>
      </c>
      <c r="F20" s="30" t="str">
        <f>INDEX(ExpTariffsSTO!$A$3:$BD$42,MATCH('ExpSTO Calculator'!$B$2,ExpTariffsSTO!$A$3:$A$42,0)+3,F$22)</f>
        <v>EGP</v>
      </c>
      <c r="G20" s="30">
        <f>INDEX(ExpTariffsSTO!$A$3:$BD$42,MATCH('ExpSTO Calculator'!$B$2,ExpTariffsSTO!$A$3:$A$42,0)+3,G$22)</f>
        <v>0</v>
      </c>
      <c r="H20" s="30">
        <f>INDEX(ExpTariffsSTO!$A$3:$BD$42,MATCH('ExpSTO Calculator'!$B$2,ExpTariffsSTO!$A$3:$A$42,0)+3,H$22)</f>
        <v>0</v>
      </c>
      <c r="I20" s="30" t="str">
        <f>INDEX(ExpTariffsSTO!$A$3:$BD$42,MATCH('ExpSTO Calculator'!$B$2,ExpTariffsSTO!$A$3:$A$42,0)+3,I$22)</f>
        <v>EGP</v>
      </c>
      <c r="J20" s="30">
        <f>INDEX(ExpTariffsSTO!$A$3:$BD$42,MATCH('ExpSTO Calculator'!$B$2,ExpTariffsSTO!$A$3:$A$42,0)+3,J$22)</f>
        <v>0</v>
      </c>
      <c r="K20" s="30">
        <f>INDEX(ExpTariffsSTO!$A$3:$BD$42,MATCH('ExpSTO Calculator'!$B$2,ExpTariffsSTO!$A$3:$A$42,0)+3,K$22)</f>
        <v>0</v>
      </c>
      <c r="L20" s="30" t="str">
        <f>INDEX(ExpTariffsSTO!$A$3:$BD$42,MATCH('ExpSTO Calculator'!$B$2,ExpTariffsSTO!$A$3:$A$42,0)+3,L$22)</f>
        <v>EGP</v>
      </c>
      <c r="M20" s="30">
        <f>INDEX(ExpTariffsSTO!$A$3:$BD$42,MATCH('ExpSTO Calculator'!$B$2,ExpTariffsSTO!$A$3:$A$42,0)+3,M$22)</f>
        <v>0</v>
      </c>
      <c r="N20" s="30">
        <f>INDEX(ExpTariffsSTO!$A$3:$BD$42,MATCH('ExpSTO Calculator'!$B$2,ExpTariffsSTO!$A$3:$A$42,0)+3,N$22)</f>
        <v>0</v>
      </c>
      <c r="O20" s="30" t="str">
        <f>INDEX(ExpTariffsSTO!$A$3:$BD$42,MATCH('ExpSTO Calculator'!$B$2,ExpTariffsSTO!$A$3:$A$42,0)+3,O$22)</f>
        <v>EGP</v>
      </c>
      <c r="P20" s="30">
        <f>INDEX(ExpTariffsSTO!$A$3:$BD$42,MATCH('ExpSTO Calculator'!$B$2,ExpTariffsSTO!$A$3:$A$42,0)+3,P$22)</f>
        <v>0</v>
      </c>
      <c r="Q20" s="30">
        <f>INDEX(ExpTariffsSTO!$A$3:$BD$42,MATCH('ExpSTO Calculator'!$B$2,ExpTariffsSTO!$A$3:$A$42,0)+3,Q$22)</f>
        <v>0</v>
      </c>
      <c r="R20" s="30" t="str">
        <f>INDEX(ExpTariffsSTO!$A$3:$BD$42,MATCH('ExpSTO Calculator'!$B$2,ExpTariffsSTO!$A$3:$A$42,0)+3,R$22)</f>
        <v>EGP</v>
      </c>
      <c r="S20" s="31">
        <f>INDEX(ExpTariffsSTO!$A$3:$BD$42,MATCH('ExpSTO Calculator'!$B$2,ExpTariffsSTO!$A$3:$A$42,0)+3,S$22)</f>
        <v>0</v>
      </c>
      <c r="T20" s="30">
        <f>INDEX(ExpTariffsSTO!$A$3:$BD$42,MATCH('ExpSTO Calculator'!$B$2,ExpTariffsSTO!$A$3:$A$42,0)+3,T$22)</f>
        <v>0</v>
      </c>
      <c r="U20" s="30" t="str">
        <f>INDEX(ExpTariffsSTO!$A$3:$BD$42,MATCH('ExpSTO Calculator'!$B$2,ExpTariffsSTO!$A$3:$A$42,0)+3,U$22)</f>
        <v>EGP</v>
      </c>
      <c r="V20" s="30">
        <f>INDEX(ExpTariffsSTO!$A$3:$BD$42,MATCH('ExpSTO Calculator'!$B$2,ExpTariffsSTO!$A$3:$A$42,0)+3,V$22)</f>
        <v>0</v>
      </c>
      <c r="W20" s="30">
        <f>INDEX(ExpTariffsSTO!$A$3:$BD$42,MATCH('ExpSTO Calculator'!$B$2,ExpTariffsSTO!$A$3:$A$42,0)+3,W$22)</f>
        <v>0</v>
      </c>
      <c r="X20" s="30" t="str">
        <f>INDEX(ExpTariffsSTO!$A$3:$BD$42,MATCH('ExpSTO Calculator'!$B$2,ExpTariffsSTO!$A$3:$A$42,0)+3,X$22)</f>
        <v>EGP</v>
      </c>
      <c r="Y20" s="31">
        <f>INDEX(ExpTariffsSTO!$A$3:$BD$42,MATCH('ExpSTO Calculator'!$B$2,ExpTariffsSTO!$A$3:$A$42,0)+3,Y$22)</f>
        <v>0</v>
      </c>
      <c r="Z20" s="30">
        <f>INDEX(ExpTariffsSTO!$A$3:$BD$42,MATCH('ExpSTO Calculator'!$B$2,ExpTariffsSTO!$A$3:$A$42,0)+3,Z$22)</f>
        <v>0</v>
      </c>
      <c r="AA20" s="30" t="str">
        <f>INDEX(ExpTariffsSTO!$A$3:$BD$42,MATCH('ExpSTO Calculator'!$B$2,ExpTariffsSTO!$A$3:$A$42,0)+3,AA$22)</f>
        <v>EGP</v>
      </c>
      <c r="AB20" s="31">
        <f>INDEX(ExpTariffsSTO!$A$3:$BD$42,MATCH('ExpSTO Calculator'!$B$2,ExpTariffsSTO!$A$3:$A$42,0)+3,AB$22)</f>
        <v>0</v>
      </c>
      <c r="AC20" s="30">
        <f>INDEX(ExpTariffsSTO!$A$3:$BD$42,MATCH('ExpSTO Calculator'!$B$2,ExpTariffsSTO!$A$3:$A$42,0)+3,AC$22)</f>
        <v>0</v>
      </c>
      <c r="AD20" s="30" t="str">
        <f>INDEX(ExpTariffsSTO!$A$3:$BD$42,MATCH('ExpSTO Calculator'!$B$2,ExpTariffsSTO!$A$3:$A$42,0)+3,AD$22)</f>
        <v>EGP</v>
      </c>
      <c r="AE20" s="31">
        <f>INDEX(ExpTariffsSTO!$A$3:$BD$42,MATCH('ExpSTO Calculator'!$B$2,ExpTariffsSTO!$A$3:$A$42,0)+3,AE$22)</f>
        <v>0</v>
      </c>
      <c r="AF20" s="30">
        <f>INDEX(ExpTariffsSTO!$A$3:$BD$42,MATCH('ExpSTO Calculator'!$B$2,ExpTariffsSTO!$A$3:$A$42,0)+3,AF$22)</f>
        <v>0</v>
      </c>
      <c r="AG20" s="30" t="str">
        <f>INDEX(ExpTariffsSTO!$A$3:$BD$42,MATCH('ExpSTO Calculator'!$B$2,ExpTariffsSTO!$A$3:$A$42,0)+3,AG$22)</f>
        <v>EGP</v>
      </c>
      <c r="AH20" s="31">
        <f>INDEX(ExpTariffsSTO!$A$3:$BD$42,MATCH('ExpSTO Calculator'!$B$2,ExpTariffsSTO!$A$3:$A$42,0)+3,AH$22)</f>
        <v>0</v>
      </c>
      <c r="AI20" s="30">
        <f>INDEX(ExpTariffsSTO!$A$3:$BD$42,MATCH('ExpSTO Calculator'!$B$2,ExpTariffsSTO!$A$3:$A$42,0)+3,AI$22)</f>
        <v>0</v>
      </c>
      <c r="AJ20" s="30" t="str">
        <f>INDEX(ExpTariffsSTO!$A$3:$BD$42,MATCH('ExpSTO Calculator'!$B$2,ExpTariffsSTO!$A$3:$A$42,0)+3,AJ$22)</f>
        <v>EGP</v>
      </c>
      <c r="AK20" s="31">
        <f>INDEX(ExpTariffsSTO!$A$3:$BD$42,MATCH('ExpSTO Calculator'!$B$2,ExpTariffsSTO!$A$3:$A$42,0)+3,AK$22)</f>
        <v>0</v>
      </c>
      <c r="AL20" s="30">
        <f>INDEX(ExpTariffsSTO!$A$3:$BD$42,MATCH('ExpSTO Calculator'!$B$2,ExpTariffsSTO!$A$3:$A$42,0)+3,AL$22)</f>
        <v>0</v>
      </c>
      <c r="AM20" s="30" t="str">
        <f>INDEX(ExpTariffsSTO!$A$3:$BD$42,MATCH('ExpSTO Calculator'!$B$2,ExpTariffsSTO!$A$3:$A$42,0)+3,AM$22)</f>
        <v>EGP</v>
      </c>
      <c r="AN20" s="31">
        <f>INDEX(ExpTariffsSTO!$A$3:$BD$42,MATCH('ExpSTO Calculator'!$B$2,ExpTariffsSTO!$A$3:$A$42,0)+3,AN$22)</f>
        <v>0</v>
      </c>
      <c r="AO20" s="30">
        <f>INDEX(ExpTariffsSTO!$A$3:$BD$42,MATCH('ExpSTO Calculator'!$B$2,ExpTariffsSTO!$A$3:$A$42,0)+3,AO$22)</f>
        <v>0</v>
      </c>
      <c r="AP20" s="30" t="str">
        <f>INDEX(ExpTariffsSTO!$A$3:$BD$42,MATCH('ExpSTO Calculator'!$B$2,ExpTariffsSTO!$A$3:$A$42,0)+3,AP$22)</f>
        <v>EGP</v>
      </c>
      <c r="AQ20" s="31">
        <f>INDEX(ExpTariffsSTO!$A$3:$BD$42,MATCH('ExpSTO Calculator'!$B$2,ExpTariffsSTO!$A$3:$A$42,0)+3,AQ$22)</f>
        <v>0</v>
      </c>
      <c r="AR20" s="30">
        <f>INDEX(ExpTariffsSTO!$A$3:$BD$42,MATCH('ExpSTO Calculator'!$B$2,ExpTariffsSTO!$A$3:$A$42,0)+3,AR$22)</f>
        <v>0</v>
      </c>
      <c r="AS20" s="30" t="str">
        <f>INDEX(ExpTariffsSTO!$A$3:$BD$42,MATCH('ExpSTO Calculator'!$B$2,ExpTariffsSTO!$A$3:$A$42,0)+3,AS$22)</f>
        <v>EGP</v>
      </c>
      <c r="AT20" s="31">
        <f>INDEX(ExpTariffsSTO!$A$3:$BD$42,MATCH('ExpSTO Calculator'!$B$2,ExpTariffsSTO!$A$3:$A$42,0)+3,AT$22)</f>
        <v>0</v>
      </c>
      <c r="AU20" s="30">
        <f>INDEX(ExpTariffsSTO!$A$3:$BD$42,MATCH('ExpSTO Calculator'!$B$2,ExpTariffsSTO!$A$3:$A$42,0)+3,AU$22)</f>
        <v>0</v>
      </c>
      <c r="AV20" s="30" t="str">
        <f>INDEX(ExpTariffsSTO!$A$3:$BD$42,MATCH('ExpSTO Calculator'!$B$2,ExpTariffsSTO!$A$3:$A$42,0)+3,AV$22)</f>
        <v>EGP</v>
      </c>
      <c r="AW20" s="31">
        <f>INDEX(ExpTariffsSTO!$A$3:$BD$42,MATCH('ExpSTO Calculator'!$B$2,ExpTariffsSTO!$A$3:$A$42,0)+3,AW$22)</f>
        <v>0</v>
      </c>
      <c r="AX20" s="30">
        <f>INDEX(ExpTariffsSTO!$A$3:$BD$42,MATCH('ExpSTO Calculator'!$B$2,ExpTariffsSTO!$A$3:$A$42,0)+3,AX$22)</f>
        <v>0</v>
      </c>
      <c r="AY20" s="30" t="str">
        <f>INDEX(ExpTariffsSTO!$A$3:$BD$42,MATCH('ExpSTO Calculator'!$B$2,ExpTariffsSTO!$A$3:$A$42,0)+3,AY$22)</f>
        <v>EGP</v>
      </c>
      <c r="AZ20" s="31">
        <f>INDEX(ExpTariffsSTO!$A$3:$BD$42,MATCH('ExpSTO Calculator'!$B$2,ExpTariffsSTO!$A$3:$A$42,0)+3,AZ$22)</f>
        <v>0</v>
      </c>
      <c r="BA20" s="30">
        <f>INDEX(ExpTariffsSTO!$A$3:$BD$42,MATCH('ExpSTO Calculator'!$B$2,ExpTariffsSTO!$A$3:$A$42,0)+3,BA$22)</f>
        <v>0</v>
      </c>
      <c r="BB20" s="30" t="str">
        <f>INDEX(ExpTariffsSTO!$A$3:$BD$42,MATCH('ExpSTO Calculator'!$B$2,ExpTariffsSTO!$A$3:$A$42,0)+3,BB$22)</f>
        <v>EGP</v>
      </c>
      <c r="BC20" s="31">
        <f>INDEX(ExpTariffsSTO!$A$3:$BD$42,MATCH('ExpSTO Calculator'!$B$2,ExpTariffsSTO!$A$3:$A$42,0)+3,BC$22)</f>
        <v>0</v>
      </c>
    </row>
    <row r="21" spans="1:57" ht="18.75" hidden="1" thickBot="1">
      <c r="A21" s="32" t="s">
        <v>0</v>
      </c>
      <c r="B21" s="33">
        <f>INDEX(ExpTariffsSTO!$A$3:$BD$42,MATCH('ExpSTO Calculator'!$B$2,ExpTariffsSTO!$A$3:$A$42,0)+4,B$22)</f>
        <v>0</v>
      </c>
      <c r="C21" s="33" t="str">
        <f>INDEX(ExpTariffsSTO!$A$3:$BD$42,MATCH('ExpSTO Calculator'!$B$2,ExpTariffsSTO!$A$3:$A$42,0)+4,C$22)</f>
        <v>EGP</v>
      </c>
      <c r="D21" s="33">
        <f>INDEX(ExpTariffsSTO!$A$3:$BD$42,MATCH('ExpSTO Calculator'!$B$2,ExpTariffsSTO!$A$3:$A$42,0)+4,D$22)</f>
        <v>229</v>
      </c>
      <c r="E21" s="33">
        <f>INDEX(ExpTariffsSTO!$A$3:$BD$42,MATCH('ExpSTO Calculator'!$B$2,ExpTariffsSTO!$A$3:$A$42,0)+4,E$22)</f>
        <v>0</v>
      </c>
      <c r="F21" s="33" t="str">
        <f>INDEX(ExpTariffsSTO!$A$3:$BD$42,MATCH('ExpSTO Calculator'!$B$2,ExpTariffsSTO!$A$3:$A$42,0)+4,F$22)</f>
        <v>EGP</v>
      </c>
      <c r="G21" s="33">
        <f>INDEX(ExpTariffsSTO!$A$3:$BD$42,MATCH('ExpSTO Calculator'!$B$2,ExpTariffsSTO!$A$3:$A$42,0)+4,G$22)</f>
        <v>456</v>
      </c>
      <c r="H21" s="33">
        <f>INDEX(ExpTariffsSTO!$A$3:$BD$42,MATCH('ExpSTO Calculator'!$B$2,ExpTariffsSTO!$A$3:$A$42,0)+4,H$22)</f>
        <v>0</v>
      </c>
      <c r="I21" s="33" t="str">
        <f>INDEX(ExpTariffsSTO!$A$3:$BD$42,MATCH('ExpSTO Calculator'!$B$2,ExpTariffsSTO!$A$3:$A$42,0)+4,I$22)</f>
        <v>EGP</v>
      </c>
      <c r="J21" s="33">
        <f>INDEX(ExpTariffsSTO!$A$3:$BD$42,MATCH('ExpSTO Calculator'!$B$2,ExpTariffsSTO!$A$3:$A$42,0)+4,J$22)</f>
        <v>229</v>
      </c>
      <c r="K21" s="33">
        <f>INDEX(ExpTariffsSTO!$A$3:$BD$42,MATCH('ExpSTO Calculator'!$B$2,ExpTariffsSTO!$A$3:$A$42,0)+4,K$22)</f>
        <v>0</v>
      </c>
      <c r="L21" s="33" t="str">
        <f>INDEX(ExpTariffsSTO!$A$3:$BD$42,MATCH('ExpSTO Calculator'!$B$2,ExpTariffsSTO!$A$3:$A$42,0)+4,L$22)</f>
        <v>EGP</v>
      </c>
      <c r="M21" s="33">
        <f>INDEX(ExpTariffsSTO!$A$3:$BD$42,MATCH('ExpSTO Calculator'!$B$2,ExpTariffsSTO!$A$3:$A$42,0)+4,M$22)</f>
        <v>456</v>
      </c>
      <c r="N21" s="33">
        <f>INDEX(ExpTariffsSTO!$A$3:$BD$42,MATCH('ExpSTO Calculator'!$B$2,ExpTariffsSTO!$A$3:$A$42,0)+4,N$22)</f>
        <v>0</v>
      </c>
      <c r="O21" s="33" t="str">
        <f>INDEX(ExpTariffsSTO!$A$3:$BD$42,MATCH('ExpSTO Calculator'!$B$2,ExpTariffsSTO!$A$3:$A$42,0)+4,O$22)</f>
        <v>EGP</v>
      </c>
      <c r="P21" s="33">
        <f>INDEX(ExpTariffsSTO!$A$3:$BD$42,MATCH('ExpSTO Calculator'!$B$2,ExpTariffsSTO!$A$3:$A$42,0)+4,P$22)</f>
        <v>345</v>
      </c>
      <c r="Q21" s="33">
        <f>INDEX(ExpTariffsSTO!$A$3:$BD$42,MATCH('ExpSTO Calculator'!$B$2,ExpTariffsSTO!$A$3:$A$42,0)+4,Q$22)</f>
        <v>0</v>
      </c>
      <c r="R21" s="33" t="str">
        <f>INDEX(ExpTariffsSTO!$A$3:$BD$42,MATCH('ExpSTO Calculator'!$B$2,ExpTariffsSTO!$A$3:$A$42,0)+4,R$22)</f>
        <v>EGP</v>
      </c>
      <c r="S21" s="33">
        <f>INDEX(ExpTariffsSTO!$A$3:$BD$42,MATCH('ExpSTO Calculator'!$B$2,ExpTariffsSTO!$A$3:$A$42,0)+4,S$22)</f>
        <v>687</v>
      </c>
      <c r="T21" s="33">
        <f>INDEX(ExpTariffsSTO!$A$3:$BD$42,MATCH('ExpSTO Calculator'!$B$2,ExpTariffsSTO!$A$3:$A$42,0)+4,T$22)</f>
        <v>0</v>
      </c>
      <c r="U21" s="33" t="str">
        <f>INDEX(ExpTariffsSTO!$A$3:$BD$42,MATCH('ExpSTO Calculator'!$B$2,ExpTariffsSTO!$A$3:$A$42,0)+4,U$22)</f>
        <v>EGP</v>
      </c>
      <c r="V21" s="33">
        <f>INDEX(ExpTariffsSTO!$A$3:$BD$42,MATCH('ExpSTO Calculator'!$B$2,ExpTariffsSTO!$A$3:$A$42,0)+4,V$22)</f>
        <v>456</v>
      </c>
      <c r="W21" s="33">
        <f>INDEX(ExpTariffsSTO!$A$3:$BD$42,MATCH('ExpSTO Calculator'!$B$2,ExpTariffsSTO!$A$3:$A$42,0)+4,W$22)</f>
        <v>0</v>
      </c>
      <c r="X21" s="33" t="str">
        <f>INDEX(ExpTariffsSTO!$A$3:$BD$42,MATCH('ExpSTO Calculator'!$B$2,ExpTariffsSTO!$A$3:$A$42,0)+4,X$22)</f>
        <v>EGP</v>
      </c>
      <c r="Y21" s="33">
        <f>INDEX(ExpTariffsSTO!$A$3:$BD$42,MATCH('ExpSTO Calculator'!$B$2,ExpTariffsSTO!$A$3:$A$42,0)+4,Y$22)</f>
        <v>914</v>
      </c>
      <c r="Z21" s="33">
        <f>INDEX(ExpTariffsSTO!$A$3:$BD$42,MATCH('ExpSTO Calculator'!$B$2,ExpTariffsSTO!$A$3:$A$42,0)+4,Z$22)</f>
        <v>0</v>
      </c>
      <c r="AA21" s="33" t="str">
        <f>INDEX(ExpTariffsSTO!$A$3:$BD$42,MATCH('ExpSTO Calculator'!$B$2,ExpTariffsSTO!$A$3:$A$42,0)+4,AA$22)</f>
        <v>EGP</v>
      </c>
      <c r="AB21" s="33" t="str">
        <f>INDEX(ExpTariffsSTO!$A$3:$BD$42,MATCH('ExpSTO Calculator'!$B$2,ExpTariffsSTO!$A$3:$A$42,0)+4,AB$22)</f>
        <v>N/A</v>
      </c>
      <c r="AC21" s="33">
        <f>INDEX(ExpTariffsSTO!$A$3:$BD$42,MATCH('ExpSTO Calculator'!$B$2,ExpTariffsSTO!$A$3:$A$42,0)+4,AC$22)</f>
        <v>0</v>
      </c>
      <c r="AD21" s="33" t="str">
        <f>INDEX(ExpTariffsSTO!$A$3:$BD$42,MATCH('ExpSTO Calculator'!$B$2,ExpTariffsSTO!$A$3:$A$42,0)+4,AD$22)</f>
        <v>EGP</v>
      </c>
      <c r="AE21" s="33" t="str">
        <f>INDEX(ExpTariffsSTO!$A$3:$BD$42,MATCH('ExpSTO Calculator'!$B$2,ExpTariffsSTO!$A$3:$A$42,0)+4,AE$22)</f>
        <v>N/A</v>
      </c>
      <c r="AF21" s="33">
        <f>INDEX(ExpTariffsSTO!$A$3:$BD$42,MATCH('ExpSTO Calculator'!$B$2,ExpTariffsSTO!$A$3:$A$42,0)+4,AF$22)</f>
        <v>0</v>
      </c>
      <c r="AG21" s="33" t="str">
        <f>INDEX(ExpTariffsSTO!$A$3:$BD$42,MATCH('ExpSTO Calculator'!$B$2,ExpTariffsSTO!$A$3:$A$42,0)+4,AG$22)</f>
        <v>EGP</v>
      </c>
      <c r="AH21" s="33" t="str">
        <f>INDEX(ExpTariffsSTO!$A$3:$BD$42,MATCH('ExpSTO Calculator'!$B$2,ExpTariffsSTO!$A$3:$A$42,0)+4,AH$22)</f>
        <v>N/A</v>
      </c>
      <c r="AI21" s="33">
        <f>INDEX(ExpTariffsSTO!$A$3:$BD$42,MATCH('ExpSTO Calculator'!$B$2,ExpTariffsSTO!$A$3:$A$42,0)+4,AI$22)</f>
        <v>0</v>
      </c>
      <c r="AJ21" s="33" t="str">
        <f>INDEX(ExpTariffsSTO!$A$3:$BD$42,MATCH('ExpSTO Calculator'!$B$2,ExpTariffsSTO!$A$3:$A$42,0)+4,AJ$22)</f>
        <v>EGP</v>
      </c>
      <c r="AK21" s="33" t="str">
        <f>INDEX(ExpTariffsSTO!$A$3:$BD$42,MATCH('ExpSTO Calculator'!$B$2,ExpTariffsSTO!$A$3:$A$42,0)+4,AK$22)</f>
        <v>N/A</v>
      </c>
      <c r="AL21" s="33">
        <f>INDEX(ExpTariffsSTO!$A$3:$BD$42,MATCH('ExpSTO Calculator'!$B$2,ExpTariffsSTO!$A$3:$A$42,0)+4,AL$22)</f>
        <v>0</v>
      </c>
      <c r="AM21" s="33" t="str">
        <f>INDEX(ExpTariffsSTO!$A$3:$BD$42,MATCH('ExpSTO Calculator'!$B$2,ExpTariffsSTO!$A$3:$A$42,0)+4,AM$22)</f>
        <v>EGP</v>
      </c>
      <c r="AN21" s="33" t="str">
        <f>INDEX(ExpTariffsSTO!$A$3:$BD$42,MATCH('ExpSTO Calculator'!$B$2,ExpTariffsSTO!$A$3:$A$42,0)+4,AN$22)</f>
        <v>N/A</v>
      </c>
      <c r="AO21" s="33">
        <f>INDEX(ExpTariffsSTO!$A$3:$BD$42,MATCH('ExpSTO Calculator'!$B$2,ExpTariffsSTO!$A$3:$A$42,0)+4,AO$22)</f>
        <v>0</v>
      </c>
      <c r="AP21" s="33" t="str">
        <f>INDEX(ExpTariffsSTO!$A$3:$BD$42,MATCH('ExpSTO Calculator'!$B$2,ExpTariffsSTO!$A$3:$A$42,0)+4,AP$22)</f>
        <v>EGP</v>
      </c>
      <c r="AQ21" s="33" t="str">
        <f>INDEX(ExpTariffsSTO!$A$3:$BD$42,MATCH('ExpSTO Calculator'!$B$2,ExpTariffsSTO!$A$3:$A$42,0)+4,AQ$22)</f>
        <v>N/A</v>
      </c>
      <c r="AR21" s="33">
        <f>INDEX(ExpTariffsSTO!$A$3:$BD$42,MATCH('ExpSTO Calculator'!$B$2,ExpTariffsSTO!$A$3:$A$42,0)+4,AR$22)</f>
        <v>0</v>
      </c>
      <c r="AS21" s="33" t="str">
        <f>INDEX(ExpTariffsSTO!$A$3:$BD$42,MATCH('ExpSTO Calculator'!$B$2,ExpTariffsSTO!$A$3:$A$42,0)+4,AS$22)</f>
        <v>EGP</v>
      </c>
      <c r="AT21" s="33" t="str">
        <f>INDEX(ExpTariffsSTO!$A$3:$BD$42,MATCH('ExpSTO Calculator'!$B$2,ExpTariffsSTO!$A$3:$A$42,0)+4,AT$22)</f>
        <v>N/A</v>
      </c>
      <c r="AU21" s="33">
        <f>INDEX(ExpTariffsSTO!$A$3:$BD$42,MATCH('ExpSTO Calculator'!$B$2,ExpTariffsSTO!$A$3:$A$42,0)+4,AU$22)</f>
        <v>0</v>
      </c>
      <c r="AV21" s="33" t="str">
        <f>INDEX(ExpTariffsSTO!$A$3:$BD$42,MATCH('ExpSTO Calculator'!$B$2,ExpTariffsSTO!$A$3:$A$42,0)+4,AV$22)</f>
        <v>EGP</v>
      </c>
      <c r="AW21" s="33" t="str">
        <f>INDEX(ExpTariffsSTO!$A$3:$BD$42,MATCH('ExpSTO Calculator'!$B$2,ExpTariffsSTO!$A$3:$A$42,0)+4,AW$22)</f>
        <v>N/A</v>
      </c>
      <c r="AX21" s="33">
        <f>INDEX(ExpTariffsSTO!$A$3:$BD$42,MATCH('ExpSTO Calculator'!$B$2,ExpTariffsSTO!$A$3:$A$42,0)+4,AX$22)</f>
        <v>0</v>
      </c>
      <c r="AY21" s="33" t="str">
        <f>INDEX(ExpTariffsSTO!$A$3:$BD$42,MATCH('ExpSTO Calculator'!$B$2,ExpTariffsSTO!$A$3:$A$42,0)+4,AY$22)</f>
        <v>EGP</v>
      </c>
      <c r="AZ21" s="33">
        <f>INDEX(ExpTariffsSTO!$A$3:$BD$42,MATCH('ExpSTO Calculator'!$B$2,ExpTariffsSTO!$A$3:$A$42,0)+4,AZ$22)</f>
        <v>433</v>
      </c>
      <c r="BA21" s="33">
        <f>INDEX(ExpTariffsSTO!$A$3:$BD$42,MATCH('ExpSTO Calculator'!$B$2,ExpTariffsSTO!$A$3:$A$42,0)+4,BA$22)</f>
        <v>0</v>
      </c>
      <c r="BB21" s="33" t="str">
        <f>INDEX(ExpTariffsSTO!$A$3:$BD$42,MATCH('ExpSTO Calculator'!$B$2,ExpTariffsSTO!$A$3:$A$42,0)+4,BB$22)</f>
        <v>EGP</v>
      </c>
      <c r="BC21" s="33">
        <f>INDEX(ExpTariffsSTO!$A$3:$BD$42,MATCH('ExpSTO Calculator'!$B$2,ExpTariffsSTO!$A$3:$A$42,0)+4,BC$22)</f>
        <v>872</v>
      </c>
    </row>
    <row r="22" spans="1:57" hidden="1">
      <c r="B22" s="2">
        <v>3</v>
      </c>
      <c r="C22" s="2">
        <v>4</v>
      </c>
      <c r="D22" s="2">
        <v>5</v>
      </c>
      <c r="E22" s="2">
        <v>6</v>
      </c>
      <c r="F22" s="2">
        <v>7</v>
      </c>
      <c r="G22" s="2">
        <v>8</v>
      </c>
      <c r="H22" s="2">
        <v>9</v>
      </c>
      <c r="I22" s="2">
        <v>10</v>
      </c>
      <c r="J22" s="2">
        <v>11</v>
      </c>
      <c r="K22" s="2">
        <v>12</v>
      </c>
      <c r="L22" s="2">
        <v>13</v>
      </c>
      <c r="M22" s="2">
        <v>14</v>
      </c>
      <c r="N22" s="2">
        <v>15</v>
      </c>
      <c r="O22" s="2">
        <v>16</v>
      </c>
      <c r="P22" s="2">
        <v>17</v>
      </c>
      <c r="Q22" s="2">
        <v>18</v>
      </c>
      <c r="R22" s="2">
        <v>19</v>
      </c>
      <c r="S22" s="2">
        <v>20</v>
      </c>
      <c r="T22" s="2">
        <v>21</v>
      </c>
      <c r="U22" s="2">
        <v>22</v>
      </c>
      <c r="V22" s="2">
        <v>23</v>
      </c>
      <c r="W22" s="2">
        <v>24</v>
      </c>
      <c r="X22" s="2">
        <v>25</v>
      </c>
      <c r="Y22" s="2">
        <v>26</v>
      </c>
      <c r="Z22" s="111">
        <v>27</v>
      </c>
      <c r="AA22" s="112">
        <v>28</v>
      </c>
      <c r="AB22" s="112">
        <v>29</v>
      </c>
      <c r="AC22" s="112">
        <v>30</v>
      </c>
      <c r="AD22" s="112">
        <v>31</v>
      </c>
      <c r="AE22" s="112">
        <v>32</v>
      </c>
      <c r="AF22" s="112">
        <v>33</v>
      </c>
      <c r="AG22" s="112">
        <v>34</v>
      </c>
      <c r="AH22" s="112">
        <v>35</v>
      </c>
      <c r="AI22" s="2">
        <v>36</v>
      </c>
      <c r="AJ22" s="2">
        <v>37</v>
      </c>
      <c r="AK22" s="2">
        <v>38</v>
      </c>
      <c r="AL22" s="2">
        <v>39</v>
      </c>
      <c r="AM22" s="2">
        <v>40</v>
      </c>
      <c r="AN22" s="2">
        <v>41</v>
      </c>
      <c r="AO22" s="2">
        <v>42</v>
      </c>
      <c r="AP22" s="2">
        <v>43</v>
      </c>
      <c r="AQ22" s="2">
        <v>44</v>
      </c>
      <c r="AR22" s="2">
        <v>45</v>
      </c>
      <c r="AS22" s="2">
        <v>46</v>
      </c>
      <c r="AT22" s="2">
        <v>47</v>
      </c>
      <c r="AU22" s="2">
        <v>48</v>
      </c>
      <c r="AV22" s="2">
        <v>49</v>
      </c>
      <c r="AW22" s="2">
        <v>50</v>
      </c>
      <c r="AX22" s="2">
        <v>51</v>
      </c>
      <c r="AY22" s="2">
        <v>52</v>
      </c>
      <c r="AZ22" s="2">
        <v>53</v>
      </c>
      <c r="BA22" s="2">
        <v>54</v>
      </c>
      <c r="BB22" s="2">
        <v>55</v>
      </c>
      <c r="BC22" s="2">
        <v>56</v>
      </c>
    </row>
    <row r="23" spans="1:57" ht="15.75" hidden="1">
      <c r="A23" s="61" t="s">
        <v>42</v>
      </c>
      <c r="B23" s="2"/>
      <c r="C23" s="2"/>
      <c r="D23" s="2"/>
      <c r="E23" s="2"/>
      <c r="F23" s="2"/>
      <c r="G23" s="2"/>
      <c r="H23" s="113"/>
      <c r="I23" s="113"/>
      <c r="J23" s="113"/>
      <c r="K23" s="113"/>
      <c r="L23" s="113"/>
      <c r="M23" s="113"/>
      <c r="N23" s="113"/>
      <c r="O23" s="113"/>
      <c r="P23" s="113"/>
      <c r="Q23" s="113"/>
      <c r="R23" s="113"/>
      <c r="S23" s="113"/>
    </row>
    <row r="24" spans="1:57" ht="18.75" hidden="1" thickBot="1">
      <c r="A24" s="35" t="str">
        <f>B2</f>
        <v>TERMIN 32 حاويات اسكندريه القديمه</v>
      </c>
      <c r="B24" s="20" t="s">
        <v>12</v>
      </c>
      <c r="C24" s="21" t="s">
        <v>12</v>
      </c>
      <c r="D24" s="22" t="s">
        <v>12</v>
      </c>
      <c r="E24" s="20" t="s">
        <v>13</v>
      </c>
      <c r="F24" s="21" t="s">
        <v>13</v>
      </c>
      <c r="G24" s="22" t="s">
        <v>13</v>
      </c>
    </row>
    <row r="25" spans="1:57" ht="18.75" hidden="1" thickBot="1">
      <c r="A25" s="23" t="s">
        <v>8</v>
      </c>
      <c r="B25" s="24" t="s">
        <v>2</v>
      </c>
      <c r="C25" s="25" t="s">
        <v>3</v>
      </c>
      <c r="D25" s="26" t="s">
        <v>4</v>
      </c>
      <c r="E25" s="24" t="s">
        <v>2</v>
      </c>
      <c r="F25" s="25" t="s">
        <v>3</v>
      </c>
      <c r="G25" s="26" t="s">
        <v>4</v>
      </c>
    </row>
    <row r="26" spans="1:57" ht="18" hidden="1">
      <c r="A26" s="23" t="s">
        <v>1</v>
      </c>
      <c r="B26" s="27">
        <f>INDEX(ExpTariffsPOWER!$A$3:$H$42,MATCH('ExpSTO Calculator'!$B$2,ExpTariffsPOWER!$A$3:$A$42,0),B$31)</f>
        <v>0</v>
      </c>
      <c r="C26" s="27" t="str">
        <f>INDEX(ExpTariffsPOWER!$A$3:$H$42,MATCH('ExpSTO Calculator'!$B$2,ExpTariffsPOWER!$A$3:$A$42,0),C$31)</f>
        <v>EGP</v>
      </c>
      <c r="D26" s="27">
        <f>INDEX(ExpTariffsPOWER!$A$3:$H$42,MATCH('ExpSTO Calculator'!$B$2,ExpTariffsPOWER!$A$3:$A$42,0),D$31)</f>
        <v>0</v>
      </c>
      <c r="E26" s="27">
        <f>INDEX(ExpTariffsPOWER!$A$3:$H$42,MATCH('ExpSTO Calculator'!$B$2,ExpTariffsPOWER!$A$3:$A$42,0),E$31)</f>
        <v>7</v>
      </c>
      <c r="F26" s="27" t="str">
        <f>INDEX(ExpTariffsPOWER!$A$3:$H$42,MATCH('ExpSTO Calculator'!$B$2,ExpTariffsPOWER!$A$3:$A$42,0),F$31)</f>
        <v>EGP</v>
      </c>
      <c r="G26" s="28">
        <f>INDEX(ExpTariffsPOWER!$A$3:$H$42,MATCH('ExpSTO Calculator'!$B$2,ExpTariffsPOWER!$A$3:$A$42,0),G$31)</f>
        <v>0</v>
      </c>
    </row>
    <row r="27" spans="1:57" ht="18" hidden="1">
      <c r="A27" s="29" t="s">
        <v>5</v>
      </c>
      <c r="B27" s="30">
        <f>INDEX(ExpTariffsPOWER!$A$3:$H$42,MATCH('ExpSTO Calculator'!$B$2,ExpTariffsPOWER!$A$3:$A$42,0)+1,B$31)</f>
        <v>0</v>
      </c>
      <c r="C27" s="30" t="str">
        <f>INDEX(ExpTariffsPOWER!$A$3:$H$42,MATCH('ExpSTO Calculator'!$B$2,ExpTariffsPOWER!$A$3:$A$42,0)+1,C$31)</f>
        <v>EGP</v>
      </c>
      <c r="D27" s="30">
        <f>INDEX(ExpTariffsPOWER!$A$3:$H$42,MATCH('ExpSTO Calculator'!$B$2,ExpTariffsPOWER!$A$3:$A$42,0)+1,D$31)</f>
        <v>0</v>
      </c>
      <c r="E27" s="30">
        <f>INDEX(ExpTariffsPOWER!$A$3:$H$42,MATCH('ExpSTO Calculator'!$B$2,ExpTariffsPOWER!$A$3:$A$42,0)+1,E$31)</f>
        <v>0</v>
      </c>
      <c r="F27" s="30" t="str">
        <f>INDEX(ExpTariffsPOWER!$A$3:$H$42,MATCH('ExpSTO Calculator'!$B$2,ExpTariffsPOWER!$A$3:$A$42,0)+1,F$31)</f>
        <v>EGP</v>
      </c>
      <c r="G27" s="31">
        <f>INDEX(ExpTariffsPOWER!$A$3:$H$42,MATCH('ExpSTO Calculator'!$B$2,ExpTariffsPOWER!$A$3:$A$42,0)+1,G$31)</f>
        <v>0</v>
      </c>
    </row>
    <row r="28" spans="1:57" ht="18" hidden="1">
      <c r="A28" s="29" t="s">
        <v>7</v>
      </c>
      <c r="B28" s="30">
        <f>INDEX(ExpTariffsPOWER!$A$3:$H$42,MATCH('ExpSTO Calculator'!$B$2,ExpTariffsPOWER!$A$3:$A$42,0)+2,B$31)</f>
        <v>0</v>
      </c>
      <c r="C28" s="30" t="str">
        <f>INDEX(ExpTariffsPOWER!$A$3:$H$42,MATCH('ExpSTO Calculator'!$B$2,ExpTariffsPOWER!$A$3:$A$42,0)+2,C$31)</f>
        <v>EGP</v>
      </c>
      <c r="D28" s="30">
        <f>INDEX(ExpTariffsPOWER!$A$3:$H$42,MATCH('ExpSTO Calculator'!$B$2,ExpTariffsPOWER!$A$3:$A$42,0)+2,D$31)</f>
        <v>0</v>
      </c>
      <c r="E28" s="30">
        <f>INDEX(ExpTariffsPOWER!$A$3:$H$42,MATCH('ExpSTO Calculator'!$B$2,ExpTariffsPOWER!$A$3:$A$42,0)+2,E$31)</f>
        <v>0</v>
      </c>
      <c r="F28" s="30" t="str">
        <f>INDEX(ExpTariffsPOWER!$A$3:$H$42,MATCH('ExpSTO Calculator'!$B$2,ExpTariffsPOWER!$A$3:$A$42,0)+2,F$31)</f>
        <v>EGP</v>
      </c>
      <c r="G28" s="31">
        <f>INDEX(ExpTariffsPOWER!$A$3:$H$42,MATCH('ExpSTO Calculator'!$B$2,ExpTariffsPOWER!$A$3:$A$42,0)+2,G$31)</f>
        <v>0</v>
      </c>
    </row>
    <row r="29" spans="1:57" ht="18" hidden="1">
      <c r="A29" s="29" t="s">
        <v>27</v>
      </c>
      <c r="B29" s="30">
        <f>INDEX(ExpTariffsPOWER!$A$3:$H$42,MATCH('ExpSTO Calculator'!$B$2,ExpTariffsPOWER!$A$3:$A$42,0)+3,B$31)</f>
        <v>0</v>
      </c>
      <c r="C29" s="30" t="str">
        <f>INDEX(ExpTariffsPOWER!$A$3:$H$42,MATCH('ExpSTO Calculator'!$B$2,ExpTariffsPOWER!$A$3:$A$42,0)+3,C$31)</f>
        <v>EGP</v>
      </c>
      <c r="D29" s="30">
        <f>INDEX(ExpTariffsPOWER!$A$3:$H$42,MATCH('ExpSTO Calculator'!$B$2,ExpTariffsPOWER!$A$3:$A$42,0)+3,D$31)</f>
        <v>0</v>
      </c>
      <c r="E29" s="30">
        <f>INDEX(ExpTariffsPOWER!$A$3:$H$42,MATCH('ExpSTO Calculator'!$B$2,ExpTariffsPOWER!$A$3:$A$42,0)+3,E$31)</f>
        <v>0</v>
      </c>
      <c r="F29" s="30" t="str">
        <f>INDEX(ExpTariffsPOWER!$A$3:$H$42,MATCH('ExpSTO Calculator'!$B$2,ExpTariffsPOWER!$A$3:$A$42,0)+3,F$31)</f>
        <v>EGP</v>
      </c>
      <c r="G29" s="31">
        <f>INDEX(ExpTariffsPOWER!$A$3:$H$42,MATCH('ExpSTO Calculator'!$B$2,ExpTariffsPOWER!$A$3:$A$42,0)+3,G$31)</f>
        <v>0</v>
      </c>
    </row>
    <row r="30" spans="1:57" ht="18.75" hidden="1" thickBot="1">
      <c r="A30" s="32" t="s">
        <v>0</v>
      </c>
      <c r="B30" s="33">
        <f>INDEX(ExpTariffsPOWER!$A$3:$H$42,MATCH('ExpSTO Calculator'!$B$2,ExpTariffsPOWER!$A$3:$A$42,0)+4,B$31)</f>
        <v>0</v>
      </c>
      <c r="C30" s="33" t="str">
        <f>INDEX(ExpTariffsPOWER!$A$3:$H$42,MATCH('ExpSTO Calculator'!$B$2,ExpTariffsPOWER!$A$3:$A$42,0)+4,C$31)</f>
        <v>EGP</v>
      </c>
      <c r="D30" s="33">
        <f>INDEX(ExpTariffsPOWER!$A$3:$H$42,MATCH('ExpSTO Calculator'!$B$2,ExpTariffsPOWER!$A$3:$A$42,0)+4,D$31)</f>
        <v>761</v>
      </c>
      <c r="E30" s="33">
        <f>INDEX(ExpTariffsPOWER!$A$3:$H$42,MATCH('ExpSTO Calculator'!$B$2,ExpTariffsPOWER!$A$3:$A$42,0)+4,E$31)</f>
        <v>0</v>
      </c>
      <c r="F30" s="33" t="str">
        <f>INDEX(ExpTariffsPOWER!$A$3:$H$42,MATCH('ExpSTO Calculator'!$B$2,ExpTariffsPOWER!$A$3:$A$42,0)+4,F$31)</f>
        <v>EGP</v>
      </c>
      <c r="G30" s="33">
        <f>INDEX(ExpTariffsPOWER!$A$3:$H$42,MATCH('ExpSTO Calculator'!$B$2,ExpTariffsPOWER!$A$3:$A$42,0)+4,G$31)</f>
        <v>761</v>
      </c>
    </row>
    <row r="31" spans="1:57" hidden="1">
      <c r="B31" s="2">
        <v>3</v>
      </c>
      <c r="C31" s="2">
        <v>4</v>
      </c>
      <c r="D31" s="2">
        <v>5</v>
      </c>
      <c r="E31" s="2">
        <v>6</v>
      </c>
      <c r="F31" s="2">
        <v>7</v>
      </c>
      <c r="G31" s="2">
        <v>8</v>
      </c>
    </row>
    <row r="33" spans="2:14" ht="153" customHeight="1">
      <c r="B33" s="122" t="s">
        <v>76</v>
      </c>
      <c r="C33" s="122"/>
      <c r="D33" s="122"/>
      <c r="E33" s="122"/>
      <c r="F33" s="122"/>
      <c r="G33" s="122"/>
      <c r="H33" s="122"/>
      <c r="I33" s="122"/>
      <c r="J33" s="122"/>
      <c r="K33" s="122"/>
      <c r="L33" s="122"/>
      <c r="M33" s="122"/>
      <c r="N33" s="122"/>
    </row>
  </sheetData>
  <sheetProtection algorithmName="SHA-512" hashValue="cLxk/eCqr/UBr0jeCodlH602FiP3VgYQG1RL8lKqd4fKgRm88ppQO7bKb32KZehh+Tz51sx2hvys8qOvqsBgrQ==" saltValue="KXPuVOHrItcIJyEXFK+75g==" spinCount="100000" sheet="1" objects="1" scenarios="1"/>
  <mergeCells count="5">
    <mergeCell ref="E1:M2"/>
    <mergeCell ref="D5:E5"/>
    <mergeCell ref="D6:E6"/>
    <mergeCell ref="D7:E7"/>
    <mergeCell ref="B33:N33"/>
  </mergeCells>
  <dataValidations count="4">
    <dataValidation type="list" allowBlank="1" showInputMessage="1" showErrorMessage="1" sqref="B3" xr:uid="{0F9C6AB9-4299-498D-A675-C6D8DCFED0F8}">
      <formula1>$BE$2:$BE$19</formula1>
    </dataValidation>
    <dataValidation type="list" allowBlank="1" showInputMessage="1" showErrorMessage="1" sqref="B2" xr:uid="{0843992A-177F-4D95-B156-585C0A6E904B}">
      <formula1>$BF$2:$BF$9</formula1>
    </dataValidation>
    <dataValidation allowBlank="1" showErrorMessage="1" sqref="B6 B1" xr:uid="{F456B04A-B3DD-4652-A432-4FA12E2B2FE5}"/>
    <dataValidation type="date" allowBlank="1" showErrorMessage="1" error="Please check if the date is correct !! " sqref="B4:B5" xr:uid="{1EDD2AE2-82A6-43AE-97FA-1D8860A8A3B5}">
      <formula1>1</formula1>
      <formula2>73051</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sheetPr>
  <dimension ref="A1:AN36"/>
  <sheetViews>
    <sheetView zoomScaleNormal="100" workbookViewId="0">
      <selection activeCell="F8" sqref="F8"/>
    </sheetView>
  </sheetViews>
  <sheetFormatPr defaultColWidth="8.85546875" defaultRowHeight="15"/>
  <cols>
    <col min="1" max="1" width="33.7109375" style="1" bestFit="1" customWidth="1"/>
    <col min="2" max="2" width="21" style="1" bestFit="1" customWidth="1"/>
    <col min="3" max="3" width="12.28515625" style="1" bestFit="1" customWidth="1"/>
    <col min="4" max="4" width="13.7109375" style="1" bestFit="1" customWidth="1"/>
    <col min="5" max="5" width="11.42578125" style="1" bestFit="1" customWidth="1"/>
    <col min="6" max="6" width="29.42578125" style="1" bestFit="1" customWidth="1"/>
    <col min="7" max="7" width="13.7109375" style="1" bestFit="1" customWidth="1"/>
    <col min="8" max="8" width="11.5703125" style="1" bestFit="1" customWidth="1"/>
    <col min="9" max="9" width="12.28515625" style="1" bestFit="1" customWidth="1"/>
    <col min="10" max="10" width="13.7109375" style="1" bestFit="1" customWidth="1"/>
    <col min="11" max="11" width="11.42578125" style="1" bestFit="1" customWidth="1"/>
    <col min="12" max="12" width="11.28515625" style="1" bestFit="1" customWidth="1"/>
    <col min="13" max="13" width="13.7109375" style="1" bestFit="1" customWidth="1"/>
    <col min="14" max="14" width="12.7109375" style="1" customWidth="1"/>
    <col min="15" max="15" width="24.28515625" style="1" bestFit="1" customWidth="1"/>
    <col min="16" max="16" width="13.7109375" style="1" bestFit="1" customWidth="1"/>
    <col min="17" max="17" width="5.85546875" style="1" bestFit="1" customWidth="1"/>
    <col min="18" max="18" width="24.28515625" style="1" bestFit="1" customWidth="1"/>
    <col min="19" max="19" width="13.7109375" style="1" bestFit="1" customWidth="1"/>
    <col min="20" max="20" width="8.85546875" style="1"/>
    <col min="21" max="21" width="19.28515625" style="1" bestFit="1" customWidth="1"/>
    <col min="22" max="22" width="20.42578125" style="1" customWidth="1"/>
    <col min="23" max="23" width="8.85546875" style="1"/>
    <col min="24" max="24" width="19.28515625" style="1" bestFit="1" customWidth="1"/>
    <col min="25" max="25" width="13.7109375" style="1" bestFit="1" customWidth="1"/>
    <col min="26" max="26" width="29.28515625" style="1" customWidth="1"/>
    <col min="27" max="27" width="21.5703125" style="1" bestFit="1" customWidth="1"/>
    <col min="28" max="28" width="13.7109375" style="1" bestFit="1" customWidth="1"/>
    <col min="29" max="29" width="7.140625" style="1" bestFit="1" customWidth="1"/>
    <col min="30" max="30" width="12.140625" style="1" bestFit="1" customWidth="1"/>
    <col min="31" max="31" width="13.7109375" style="1" bestFit="1" customWidth="1"/>
    <col min="32" max="32" width="8.85546875" style="1"/>
    <col min="33" max="33" width="12.140625" style="1" bestFit="1" customWidth="1"/>
    <col min="34" max="34" width="13.7109375" style="1" bestFit="1" customWidth="1"/>
    <col min="35" max="35" width="7.140625" style="1" bestFit="1" customWidth="1"/>
    <col min="36" max="36" width="12.140625" style="1" bestFit="1" customWidth="1"/>
    <col min="37" max="38" width="8.85546875" style="1"/>
    <col min="39" max="39" width="10" style="1" bestFit="1" customWidth="1"/>
    <col min="40" max="40" width="13.7109375" style="1" bestFit="1" customWidth="1"/>
    <col min="41" max="16384" width="8.85546875" style="1"/>
  </cols>
  <sheetData>
    <row r="1" spans="1:40" ht="34.15" customHeight="1">
      <c r="A1" s="46"/>
      <c r="B1" s="46"/>
      <c r="C1" s="36"/>
      <c r="D1" s="117" t="s">
        <v>43</v>
      </c>
      <c r="E1" s="117"/>
      <c r="F1" s="117"/>
      <c r="G1" s="117"/>
      <c r="H1" s="117"/>
      <c r="I1" s="117"/>
      <c r="J1" s="117"/>
      <c r="K1" s="117"/>
      <c r="L1" s="117"/>
      <c r="M1" s="117"/>
    </row>
    <row r="2" spans="1:40" ht="43.5" customHeight="1">
      <c r="A2" s="15" t="s">
        <v>29</v>
      </c>
      <c r="B2" s="16" t="s">
        <v>33</v>
      </c>
      <c r="C2" s="36" t="s">
        <v>15</v>
      </c>
      <c r="D2" s="117"/>
      <c r="E2" s="117"/>
      <c r="F2" s="117"/>
      <c r="G2" s="117"/>
      <c r="H2" s="117"/>
      <c r="I2" s="117"/>
      <c r="J2" s="117"/>
      <c r="K2" s="117"/>
      <c r="L2" s="117"/>
      <c r="M2" s="117"/>
      <c r="Z2" s="2" t="s">
        <v>16</v>
      </c>
      <c r="AA2" s="2" t="s">
        <v>33</v>
      </c>
      <c r="AB2" s="2" t="s">
        <v>19</v>
      </c>
    </row>
    <row r="3" spans="1:40" ht="36.6" customHeight="1">
      <c r="A3" s="15" t="s">
        <v>9</v>
      </c>
      <c r="B3" s="17" t="s">
        <v>45</v>
      </c>
      <c r="C3" s="36" t="s">
        <v>15</v>
      </c>
      <c r="Z3" s="74" t="s">
        <v>17</v>
      </c>
      <c r="AA3" s="2" t="s">
        <v>34</v>
      </c>
      <c r="AB3" s="2" t="s">
        <v>18</v>
      </c>
    </row>
    <row r="4" spans="1:40" ht="36.6" customHeight="1" thickBot="1">
      <c r="A4" s="15" t="s">
        <v>47</v>
      </c>
      <c r="B4" s="18">
        <v>44743</v>
      </c>
      <c r="Z4" s="74" t="s">
        <v>12</v>
      </c>
      <c r="AA4" s="2"/>
      <c r="AB4" s="2"/>
    </row>
    <row r="5" spans="1:40" ht="36.6" customHeight="1" thickBot="1">
      <c r="A5" s="15" t="s">
        <v>48</v>
      </c>
      <c r="B5" s="18">
        <v>44758</v>
      </c>
      <c r="D5" s="118" t="s">
        <v>28</v>
      </c>
      <c r="E5" s="119"/>
      <c r="F5" s="52">
        <f>IFERROR(C9,"N/A Pls Contact Terminal")</f>
        <v>16292</v>
      </c>
      <c r="G5" s="34" t="str">
        <f>C20</f>
        <v>EGP</v>
      </c>
      <c r="Z5" s="74" t="s">
        <v>13</v>
      </c>
      <c r="AA5" s="2"/>
      <c r="AB5" s="2"/>
    </row>
    <row r="6" spans="1:40" ht="36.6" customHeight="1" thickBot="1">
      <c r="A6" s="15"/>
      <c r="B6" s="15"/>
      <c r="C6" s="51"/>
      <c r="D6" s="118" t="s">
        <v>39</v>
      </c>
      <c r="E6" s="119"/>
      <c r="F6" s="52">
        <f>IFERROR(H9,0)</f>
        <v>0</v>
      </c>
      <c r="G6" s="34" t="str">
        <f>C20</f>
        <v>EGP</v>
      </c>
      <c r="Z6" s="74" t="s">
        <v>45</v>
      </c>
      <c r="AA6" s="2"/>
      <c r="AB6" s="2"/>
    </row>
    <row r="7" spans="1:40" ht="22.15" customHeight="1" thickBot="1">
      <c r="A7" s="15" t="s">
        <v>10</v>
      </c>
      <c r="B7" s="19">
        <f>B5-B4+1</f>
        <v>16</v>
      </c>
      <c r="D7" s="120" t="s">
        <v>38</v>
      </c>
      <c r="E7" s="121"/>
      <c r="F7" s="56">
        <f>IFERROR(F5+F6,"Not Available")</f>
        <v>16292</v>
      </c>
      <c r="G7" s="56" t="str">
        <f>C20</f>
        <v>EGP</v>
      </c>
      <c r="Z7" s="74" t="s">
        <v>46</v>
      </c>
      <c r="AA7" s="2"/>
      <c r="AB7" s="2"/>
    </row>
    <row r="8" spans="1:40" s="57" customFormat="1">
      <c r="A8" s="72"/>
      <c r="B8" s="73"/>
      <c r="Z8" s="75" t="s">
        <v>23</v>
      </c>
      <c r="AA8" s="76"/>
      <c r="AB8" s="76"/>
    </row>
    <row r="9" spans="1:40" s="61" customFormat="1" ht="16.5" hidden="1" thickBot="1">
      <c r="A9" s="58"/>
      <c r="B9" s="59">
        <f>IF(B7&lt;=A12,0,IF((B7-A12)&lt;=B12,(B7-A12)*B13,IF((B7-A12-B12)&lt;=C12,(B12*B13+(B7-A12-B12)*C13),IF((B7-A12-B12-C12)&lt;=D12,B12*B13+C12*C13+(B7-A12-B12-C12)*D13,B12*B13+C12*C13+D12*D13+(B7-A12-B12-C12-D12)*E13))))</f>
        <v>16292</v>
      </c>
      <c r="C9" s="60">
        <f>IF(B7&lt;=0,"Incorrect Dates",B9)</f>
        <v>16292</v>
      </c>
      <c r="G9" s="58"/>
      <c r="H9" s="59" t="e">
        <f>IF(B7&lt;=G12,0,IF((B7-G12)&lt;=H12,(B7-G12)*H13,IF((B7-G12-H12)&lt;=I12,(H12*H13+(B7-G12-H12)*I13),IF((B7-G12-H12-I12)&lt;=J12,H12*H13+I12*I13+(B7-G12-H12-I12)*J13,H12*H13+I12*I13+J12*J13+(B7-G12-H12-I12-J12)*K13))))</f>
        <v>#N/A</v>
      </c>
      <c r="I9" s="60" t="e">
        <f>IF(B7&lt;=0,"Incorrect Dates",H9)</f>
        <v>#N/A</v>
      </c>
      <c r="Z9" s="77" t="s">
        <v>24</v>
      </c>
      <c r="AA9" s="78"/>
      <c r="AB9" s="78"/>
    </row>
    <row r="10" spans="1:40" s="61" customFormat="1" ht="15.75" hidden="1">
      <c r="A10" s="63" t="str">
        <f>B2</f>
        <v>Alex Cont الإسكندرية لتداول الحاويات</v>
      </c>
      <c r="B10" s="64"/>
      <c r="C10" s="65" t="s">
        <v>40</v>
      </c>
      <c r="D10" s="65"/>
      <c r="E10" s="65"/>
      <c r="G10" s="66" t="str">
        <f>B2</f>
        <v>Alex Cont الإسكندرية لتداول الحاويات</v>
      </c>
      <c r="H10" s="64"/>
      <c r="I10" s="65"/>
      <c r="J10" s="65" t="s">
        <v>39</v>
      </c>
      <c r="K10" s="65"/>
      <c r="U10" s="62"/>
      <c r="Z10" s="78" t="s">
        <v>32</v>
      </c>
      <c r="AA10" s="78"/>
      <c r="AB10" s="78"/>
    </row>
    <row r="11" spans="1:40" s="61" customFormat="1" hidden="1">
      <c r="A11" s="67" t="s">
        <v>1</v>
      </c>
      <c r="B11" s="67" t="s">
        <v>5</v>
      </c>
      <c r="C11" s="68" t="s">
        <v>7</v>
      </c>
      <c r="D11" s="69" t="s">
        <v>27</v>
      </c>
      <c r="E11" s="70" t="s">
        <v>0</v>
      </c>
      <c r="G11" s="67" t="s">
        <v>1</v>
      </c>
      <c r="H11" s="67" t="s">
        <v>5</v>
      </c>
      <c r="I11" s="68" t="s">
        <v>7</v>
      </c>
      <c r="J11" s="69" t="s">
        <v>27</v>
      </c>
      <c r="K11" s="70" t="s">
        <v>0</v>
      </c>
      <c r="Z11" s="78" t="s">
        <v>36</v>
      </c>
      <c r="AA11" s="78"/>
      <c r="AB11" s="78"/>
    </row>
    <row r="12" spans="1:40" s="61" customFormat="1" hidden="1">
      <c r="A12" s="67">
        <f>INDEX($B$17:$AN$21,1,MATCH($B$3,$B$15:$AN$15,0))</f>
        <v>0</v>
      </c>
      <c r="B12" s="67">
        <f>INDEX($B$17:$AN$21,2,MATCH($B$3,$B$15:$AN$15,0))</f>
        <v>10</v>
      </c>
      <c r="C12" s="68">
        <f>INDEX($B$17:$AN$21,3,MATCH($B$3,$B$15:$AN$15,0))</f>
        <v>0</v>
      </c>
      <c r="D12" s="69">
        <f>INDEX($B$17:$AN$21,4,MATCH($B$3,$B$15:$AN$15,0))</f>
        <v>0</v>
      </c>
      <c r="E12" s="70">
        <f>INDEX($B$17:$AN$21,5,MATCH($B$3,$B$15:$AN$15,0))</f>
        <v>0</v>
      </c>
      <c r="G12" s="67" t="e">
        <f>INDEX($B$26:$G$30,1,MATCH($B$3,$B$24:$G$24,0))</f>
        <v>#N/A</v>
      </c>
      <c r="H12" s="67" t="e">
        <f>INDEX($B$26:$G$30,2,MATCH($B$3,$B$24:$G$24,0))</f>
        <v>#N/A</v>
      </c>
      <c r="I12" s="68" t="e">
        <f>INDEX($B$26:$G$30,3,MATCH($B$3,$B$24:$G$24,0))</f>
        <v>#N/A</v>
      </c>
      <c r="J12" s="69" t="e">
        <f>INDEX($B$26:$G$30,4,MATCH($B$3,$B$24:$G$24,0))</f>
        <v>#N/A</v>
      </c>
      <c r="K12" s="70" t="e">
        <f>INDEX($B$26:$G$30,5,MATCH($B$3,$B$24:$G$24,0))</f>
        <v>#N/A</v>
      </c>
      <c r="U12" s="71"/>
      <c r="Z12" s="78" t="s">
        <v>37</v>
      </c>
      <c r="AA12" s="78"/>
      <c r="AB12" s="78"/>
    </row>
    <row r="13" spans="1:40" s="61" customFormat="1" hidden="1">
      <c r="A13" s="67">
        <f>INDEX($B$17:$AN$21,1,MATCH($B$3,$B$15:$AN$15,0)+2)</f>
        <v>0</v>
      </c>
      <c r="B13" s="67">
        <f>INDEX($B$17:$AN$21,2,MATCH($B$3,$B$15:$AN$15,0)+2)</f>
        <v>653</v>
      </c>
      <c r="C13" s="68">
        <f>INDEX($B$17:$AN$21,3,MATCH($B$3,$B$15:$AN$15,0)+2)</f>
        <v>0</v>
      </c>
      <c r="D13" s="69">
        <f>INDEX($B$17:$AN$21,4,MATCH($B$3,$B$15:$AN$15,0)+2)</f>
        <v>0</v>
      </c>
      <c r="E13" s="70">
        <f>INDEX($B$17:$AN$21,5,MATCH($B$3,$B$15:$AN$15,0)+2)</f>
        <v>1627</v>
      </c>
      <c r="G13" s="67" t="e">
        <f>INDEX($B$26:$G$30,1,MATCH($B$3,$B$24:$G$24,0)+2)</f>
        <v>#N/A</v>
      </c>
      <c r="H13" s="67" t="e">
        <f>INDEX($B$26:$G$30,2,MATCH($B$3,$B$24:$G$24,0)+2)</f>
        <v>#N/A</v>
      </c>
      <c r="I13" s="68" t="e">
        <f>INDEX($B$26:$G$30,3,MATCH($B$3,$B$24:$G$24,0)+2)</f>
        <v>#N/A</v>
      </c>
      <c r="J13" s="69" t="e">
        <f>INDEX($B$26:$G$30,4,MATCH($B$3,$B$24:$G$24,0)+2)</f>
        <v>#N/A</v>
      </c>
      <c r="K13" s="70" t="e">
        <f>INDEX($B$26:$G$30,5,MATCH($B$3,$B$24:$G$24,0)+2)</f>
        <v>#N/A</v>
      </c>
      <c r="U13" s="71"/>
      <c r="Z13" s="78" t="s">
        <v>25</v>
      </c>
      <c r="AA13" s="78"/>
      <c r="AB13" s="78"/>
    </row>
    <row r="14" spans="1:40" s="61" customFormat="1" ht="50.1" customHeight="1" thickBot="1">
      <c r="A14" s="61" t="s">
        <v>41</v>
      </c>
      <c r="U14" s="71"/>
      <c r="Z14" s="78" t="s">
        <v>26</v>
      </c>
      <c r="AA14" s="78"/>
      <c r="AB14" s="78"/>
    </row>
    <row r="15" spans="1:40" ht="18.75" thickBot="1">
      <c r="A15" s="35" t="str">
        <f>B2</f>
        <v>Alex Cont الإسكندرية لتداول الحاويات</v>
      </c>
      <c r="B15" s="20" t="s">
        <v>16</v>
      </c>
      <c r="C15" s="21" t="s">
        <v>16</v>
      </c>
      <c r="D15" s="22" t="s">
        <v>16</v>
      </c>
      <c r="E15" s="20" t="s">
        <v>17</v>
      </c>
      <c r="F15" s="21" t="s">
        <v>17</v>
      </c>
      <c r="G15" s="22" t="s">
        <v>17</v>
      </c>
      <c r="H15" s="20" t="s">
        <v>12</v>
      </c>
      <c r="I15" s="21" t="s">
        <v>12</v>
      </c>
      <c r="J15" s="22" t="s">
        <v>12</v>
      </c>
      <c r="K15" s="20" t="s">
        <v>13</v>
      </c>
      <c r="L15" s="21" t="s">
        <v>13</v>
      </c>
      <c r="M15" s="22" t="s">
        <v>13</v>
      </c>
      <c r="N15" s="20" t="s">
        <v>45</v>
      </c>
      <c r="O15" s="21" t="s">
        <v>45</v>
      </c>
      <c r="P15" s="22" t="s">
        <v>45</v>
      </c>
      <c r="Q15" s="20" t="s">
        <v>46</v>
      </c>
      <c r="R15" s="21" t="s">
        <v>46</v>
      </c>
      <c r="S15" s="22" t="s">
        <v>46</v>
      </c>
      <c r="T15" s="20" t="s">
        <v>23</v>
      </c>
      <c r="U15" s="21" t="s">
        <v>23</v>
      </c>
      <c r="V15" s="22" t="s">
        <v>23</v>
      </c>
      <c r="W15" s="20" t="s">
        <v>24</v>
      </c>
      <c r="X15" s="21" t="s">
        <v>24</v>
      </c>
      <c r="Y15" s="22" t="s">
        <v>24</v>
      </c>
      <c r="Z15" s="20" t="s">
        <v>32</v>
      </c>
      <c r="AA15" s="21" t="s">
        <v>32</v>
      </c>
      <c r="AB15" s="22" t="s">
        <v>32</v>
      </c>
      <c r="AC15" s="53" t="s">
        <v>36</v>
      </c>
      <c r="AD15" s="21" t="s">
        <v>36</v>
      </c>
      <c r="AE15" s="53" t="s">
        <v>36</v>
      </c>
      <c r="AF15" s="55" t="s">
        <v>37</v>
      </c>
      <c r="AG15" s="21" t="s">
        <v>37</v>
      </c>
      <c r="AH15" s="53" t="s">
        <v>37</v>
      </c>
      <c r="AI15" s="20" t="s">
        <v>25</v>
      </c>
      <c r="AJ15" s="21" t="s">
        <v>25</v>
      </c>
      <c r="AK15" s="22" t="s">
        <v>25</v>
      </c>
      <c r="AL15" s="20" t="s">
        <v>26</v>
      </c>
      <c r="AM15" s="21" t="s">
        <v>26</v>
      </c>
      <c r="AN15" s="22" t="s">
        <v>26</v>
      </c>
    </row>
    <row r="16" spans="1:40" ht="18.75" thickBot="1">
      <c r="A16" s="23" t="s">
        <v>8</v>
      </c>
      <c r="B16" s="24" t="s">
        <v>2</v>
      </c>
      <c r="C16" s="25" t="s">
        <v>3</v>
      </c>
      <c r="D16" s="26" t="s">
        <v>4</v>
      </c>
      <c r="E16" s="24" t="s">
        <v>2</v>
      </c>
      <c r="F16" s="25" t="s">
        <v>3</v>
      </c>
      <c r="G16" s="26" t="s">
        <v>4</v>
      </c>
      <c r="H16" s="24" t="s">
        <v>2</v>
      </c>
      <c r="I16" s="25" t="s">
        <v>3</v>
      </c>
      <c r="J16" s="26" t="s">
        <v>4</v>
      </c>
      <c r="K16" s="24" t="s">
        <v>2</v>
      </c>
      <c r="L16" s="25" t="s">
        <v>3</v>
      </c>
      <c r="M16" s="26" t="s">
        <v>4</v>
      </c>
      <c r="N16" s="24" t="s">
        <v>2</v>
      </c>
      <c r="O16" s="25" t="s">
        <v>3</v>
      </c>
      <c r="P16" s="26" t="s">
        <v>4</v>
      </c>
      <c r="Q16" s="24" t="s">
        <v>2</v>
      </c>
      <c r="R16" s="25" t="s">
        <v>3</v>
      </c>
      <c r="S16" s="26" t="s">
        <v>4</v>
      </c>
      <c r="T16" s="24" t="s">
        <v>2</v>
      </c>
      <c r="U16" s="25" t="s">
        <v>3</v>
      </c>
      <c r="V16" s="26" t="s">
        <v>4</v>
      </c>
      <c r="W16" s="24" t="s">
        <v>2</v>
      </c>
      <c r="X16" s="25" t="s">
        <v>3</v>
      </c>
      <c r="Y16" s="26" t="s">
        <v>4</v>
      </c>
      <c r="Z16" s="24" t="s">
        <v>2</v>
      </c>
      <c r="AA16" s="25" t="s">
        <v>3</v>
      </c>
      <c r="AB16" s="26" t="s">
        <v>4</v>
      </c>
      <c r="AC16" s="54" t="s">
        <v>2</v>
      </c>
      <c r="AD16" s="54" t="s">
        <v>3</v>
      </c>
      <c r="AE16" s="54" t="s">
        <v>4</v>
      </c>
      <c r="AF16" s="25" t="s">
        <v>2</v>
      </c>
      <c r="AG16" s="54" t="s">
        <v>3</v>
      </c>
      <c r="AH16" s="54" t="s">
        <v>4</v>
      </c>
      <c r="AI16" s="24" t="s">
        <v>2</v>
      </c>
      <c r="AJ16" s="25" t="s">
        <v>3</v>
      </c>
      <c r="AK16" s="26" t="s">
        <v>4</v>
      </c>
      <c r="AL16" s="24" t="s">
        <v>2</v>
      </c>
      <c r="AM16" s="25" t="s">
        <v>3</v>
      </c>
      <c r="AN16" s="26" t="s">
        <v>4</v>
      </c>
    </row>
    <row r="17" spans="1:40" ht="18">
      <c r="A17" s="23" t="s">
        <v>1</v>
      </c>
      <c r="B17" s="27">
        <f>INDEX(ImpTariffsSTO!$A$3:$AO$12,MATCH('ImpStorage Calculator'!$B$2,ImpTariffsSTO!$A$3:$A$12,0),B$22)</f>
        <v>5</v>
      </c>
      <c r="C17" s="27">
        <f>INDEX(ImpTariffsSTO!$A$3:$AO$12,MATCH('ImpStorage Calculator'!$B$2,ImpTariffsSTO!$A$3:$A$12,0),C$22)</f>
        <v>0</v>
      </c>
      <c r="D17" s="27">
        <f>INDEX(ImpTariffsSTO!$A$3:$AO$12,MATCH('ImpStorage Calculator'!$B$2,ImpTariffsSTO!$A$3:$A$12,0),D$22)</f>
        <v>0</v>
      </c>
      <c r="E17" s="27">
        <f>INDEX(ImpTariffsSTO!$A$3:$AO$12,MATCH('ImpStorage Calculator'!$B$2,ImpTariffsSTO!$A$3:$A$12,0),E$22)</f>
        <v>5</v>
      </c>
      <c r="F17" s="27">
        <f>INDEX(ImpTariffsSTO!$A$3:$AO$12,MATCH('ImpStorage Calculator'!$B$2,ImpTariffsSTO!$A$3:$A$12,0),F$22)</f>
        <v>0</v>
      </c>
      <c r="G17" s="27">
        <f>INDEX(ImpTariffsSTO!$A$3:$AO$12,MATCH('ImpStorage Calculator'!$B$2,ImpTariffsSTO!$A$3:$A$12,0),G$22)</f>
        <v>0</v>
      </c>
      <c r="H17" s="27">
        <f>INDEX(ImpTariffsSTO!$A$3:$AO$12,MATCH('ImpStorage Calculator'!$B$2,ImpTariffsSTO!$A$3:$A$12,0),H$22)</f>
        <v>5</v>
      </c>
      <c r="I17" s="27">
        <f>INDEX(ImpTariffsSTO!$A$3:$AO$12,MATCH('ImpStorage Calculator'!$B$2,ImpTariffsSTO!$A$3:$A$12,0),I$22)</f>
        <v>0</v>
      </c>
      <c r="J17" s="27">
        <f>INDEX(ImpTariffsSTO!$A$3:$AO$12,MATCH('ImpStorage Calculator'!$B$2,ImpTariffsSTO!$A$3:$A$12,0),J$22)</f>
        <v>0</v>
      </c>
      <c r="K17" s="27">
        <f>INDEX(ImpTariffsSTO!$A$3:$AO$12,MATCH('ImpStorage Calculator'!$B$2,ImpTariffsSTO!$A$3:$A$12,0),K$22)</f>
        <v>5</v>
      </c>
      <c r="L17" s="27">
        <f>INDEX(ImpTariffsSTO!$A$3:$AO$12,MATCH('ImpStorage Calculator'!$B$2,ImpTariffsSTO!$A$3:$A$12,0),L$22)</f>
        <v>0</v>
      </c>
      <c r="M17" s="27">
        <f>INDEX(ImpTariffsSTO!$A$3:$AO$12,MATCH('ImpStorage Calculator'!$B$2,ImpTariffsSTO!$A$3:$A$12,0),M$22)</f>
        <v>0</v>
      </c>
      <c r="N17" s="27">
        <f>INDEX(ImpTariffsSTO!$A$3:$AO$12,MATCH('ImpStorage Calculator'!$B$2,ImpTariffsSTO!$A$3:$A$12,0),N$22)</f>
        <v>0</v>
      </c>
      <c r="O17" s="27">
        <f>INDEX(ImpTariffsSTO!$A$3:$AO$12,MATCH('ImpStorage Calculator'!$B$2,ImpTariffsSTO!$A$3:$A$12,0),O$22)</f>
        <v>0</v>
      </c>
      <c r="P17" s="27">
        <f>INDEX(ImpTariffsSTO!$A$3:$AO$12,MATCH('ImpStorage Calculator'!$B$2,ImpTariffsSTO!$A$3:$A$12,0),P$22)</f>
        <v>0</v>
      </c>
      <c r="Q17" s="27">
        <f>INDEX(ImpTariffsSTO!$A$3:$AO$12,MATCH('ImpStorage Calculator'!$B$2,ImpTariffsSTO!$A$3:$A$12,0),Q$22)</f>
        <v>0</v>
      </c>
      <c r="R17" s="27">
        <f>INDEX(ImpTariffsSTO!$A$3:$AO$12,MATCH('ImpStorage Calculator'!$B$2,ImpTariffsSTO!$A$3:$A$12,0),R$22)</f>
        <v>0</v>
      </c>
      <c r="S17" s="28">
        <f>INDEX(ImpTariffsSTO!$A$3:$AO$12,MATCH('ImpStorage Calculator'!$B$2,ImpTariffsSTO!$A$3:$A$12,0),S$22)</f>
        <v>0</v>
      </c>
      <c r="T17" s="27">
        <f>INDEX(ImpTariffsSTO!$A$3:$AO$12,MATCH('ImpStorage Calculator'!$B$2,ImpTariffsSTO!$A$3:$A$12,0),T$22)</f>
        <v>0</v>
      </c>
      <c r="U17" s="27">
        <f>INDEX(ImpTariffsSTO!$A$3:$AO$12,MATCH('ImpStorage Calculator'!$B$2,ImpTariffsSTO!$A$3:$A$12,0),U$22)</f>
        <v>0</v>
      </c>
      <c r="V17" s="27">
        <f>INDEX(ImpTariffsSTO!$A$3:$AO$12,MATCH('ImpStorage Calculator'!$B$2,ImpTariffsSTO!$A$3:$A$12,0),V$22)</f>
        <v>0</v>
      </c>
      <c r="W17" s="27">
        <f>INDEX(ImpTariffsSTO!$A$3:$AO$12,MATCH('ImpStorage Calculator'!$B$2,ImpTariffsSTO!$A$3:$A$12,0),W$22)</f>
        <v>0</v>
      </c>
      <c r="X17" s="27">
        <f>INDEX(ImpTariffsSTO!$A$3:$AO$12,MATCH('ImpStorage Calculator'!$B$2,ImpTariffsSTO!$A$3:$A$12,0),X$22)</f>
        <v>0</v>
      </c>
      <c r="Y17" s="28">
        <f>INDEX(ImpTariffsSTO!$A$3:$AO$12,MATCH('ImpStorage Calculator'!$B$2,ImpTariffsSTO!$A$3:$A$12,0),Y$22)</f>
        <v>0</v>
      </c>
      <c r="Z17" s="27">
        <f>INDEX(ImpTariffsSTO!$A$3:$AO$12,MATCH('ImpStorage Calculator'!$B$2,ImpTariffsSTO!$A$3:$A$12,0),Z$22)</f>
        <v>0</v>
      </c>
      <c r="AA17" s="27">
        <f>INDEX(ImpTariffsSTO!$A$3:$AO$12,MATCH('ImpStorage Calculator'!$B$2,ImpTariffsSTO!$A$3:$A$12,0),AA$22)</f>
        <v>0</v>
      </c>
      <c r="AB17" s="28">
        <f>INDEX(ImpTariffsSTO!$A$3:$AO$12,MATCH('ImpStorage Calculator'!$B$2,ImpTariffsSTO!$A$3:$A$12,0),AB$22)</f>
        <v>0</v>
      </c>
      <c r="AC17" s="27">
        <f>INDEX(ImpTariffsSTO!$A$3:$AO$12,MATCH('ImpStorage Calculator'!$B$2,ImpTariffsSTO!$A$3:$A$12,0),AC$22)</f>
        <v>0</v>
      </c>
      <c r="AD17" s="27">
        <f>INDEX(ImpTariffsSTO!$A$3:$AO$12,MATCH('ImpStorage Calculator'!$B$2,ImpTariffsSTO!$A$3:$A$12,0),AD$22)</f>
        <v>0</v>
      </c>
      <c r="AE17" s="27" t="str">
        <f>INDEX(ImpTariffsSTO!$A$3:$AO$12,MATCH('ImpStorage Calculator'!$B$2,ImpTariffsSTO!$A$3:$A$12,0),AE$22)</f>
        <v>N/A</v>
      </c>
      <c r="AF17" s="27">
        <f>INDEX(ImpTariffsSTO!$A$3:$AO$12,MATCH('ImpStorage Calculator'!$B$2,ImpTariffsSTO!$A$3:$A$12,0),AF$22)</f>
        <v>0</v>
      </c>
      <c r="AG17" s="27">
        <f>INDEX(ImpTariffsSTO!$A$3:$AO$12,MATCH('ImpStorage Calculator'!$B$2,ImpTariffsSTO!$A$3:$A$12,0),AG$22)</f>
        <v>0</v>
      </c>
      <c r="AH17" s="27" t="str">
        <f>INDEX(ImpTariffsSTO!$A$3:$AO$12,MATCH('ImpStorage Calculator'!$B$2,ImpTariffsSTO!$A$3:$A$12,0),AH$22)</f>
        <v>N/A</v>
      </c>
      <c r="AI17" s="27">
        <f>INDEX(ImpTariffsSTO!$A$3:$AO$12,MATCH('ImpStorage Calculator'!$B$2,ImpTariffsSTO!$A$3:$A$12,0),AI$22)</f>
        <v>0</v>
      </c>
      <c r="AJ17" s="27">
        <f>INDEX(ImpTariffsSTO!$A$3:$AO$12,MATCH('ImpStorage Calculator'!$B$2,ImpTariffsSTO!$A$3:$A$12,0),AJ$22)</f>
        <v>0</v>
      </c>
      <c r="AK17" s="28" t="str">
        <f>INDEX(ImpTariffsSTO!$A$3:$AO$12,MATCH('ImpStorage Calculator'!$B$2,ImpTariffsSTO!$A$3:$A$12,0),AK$22)</f>
        <v>N/A</v>
      </c>
      <c r="AL17" s="27">
        <f>INDEX(ImpTariffsSTO!$A$3:$AO$12,MATCH('ImpStorage Calculator'!$B$2,ImpTariffsSTO!$A$3:$A$12,0),AL$22)</f>
        <v>0</v>
      </c>
      <c r="AM17" s="27">
        <f>INDEX(ImpTariffsSTO!$A$3:$AO$12,MATCH('ImpStorage Calculator'!$B$2,ImpTariffsSTO!$A$3:$A$12,0),AM$22)</f>
        <v>0</v>
      </c>
      <c r="AN17" s="28" t="str">
        <f>INDEX(ImpTariffsSTO!$A$3:$AO$12,MATCH('ImpStorage Calculator'!$B$2,ImpTariffsSTO!$A$3:$A$12,0),AN$22)</f>
        <v>N/A</v>
      </c>
    </row>
    <row r="18" spans="1:40" ht="18">
      <c r="A18" s="29" t="s">
        <v>5</v>
      </c>
      <c r="B18" s="30">
        <f>INDEX(ImpTariffsSTO!$A$3:$AO$12,MATCH('ImpStorage Calculator'!$B$2,ImpTariffsSTO!$A$3:$A$12,0)+1,B$22)</f>
        <v>10</v>
      </c>
      <c r="C18" s="30" t="str">
        <f>INDEX(ImpTariffsSTO!$A$3:$AO$12,MATCH('ImpStorage Calculator'!$B$2,ImpTariffsSTO!$A$3:$A$12,0)+1,C$22)</f>
        <v>EGP</v>
      </c>
      <c r="D18" s="30">
        <f>INDEX(ImpTariffsSTO!$A$3:$AO$12,MATCH('ImpStorage Calculator'!$B$2,ImpTariffsSTO!$A$3:$A$12,0)+1,D$22)</f>
        <v>444</v>
      </c>
      <c r="E18" s="30">
        <f>INDEX(ImpTariffsSTO!$A$3:$AO$12,MATCH('ImpStorage Calculator'!$B$2,ImpTariffsSTO!$A$3:$A$12,0)+1,E$22)</f>
        <v>10</v>
      </c>
      <c r="F18" s="30" t="str">
        <f>INDEX(ImpTariffsSTO!$A$3:$AO$12,MATCH('ImpStorage Calculator'!$B$2,ImpTariffsSTO!$A$3:$A$12,0)+1,F$22)</f>
        <v>EGP</v>
      </c>
      <c r="G18" s="30">
        <f>INDEX(ImpTariffsSTO!$A$3:$AO$12,MATCH('ImpStorage Calculator'!$B$2,ImpTariffsSTO!$A$3:$A$12,0)+1,G$22)</f>
        <v>908</v>
      </c>
      <c r="H18" s="30">
        <f>INDEX(ImpTariffsSTO!$A$3:$AO$12,MATCH('ImpStorage Calculator'!$B$2,ImpTariffsSTO!$A$3:$A$12,0)+1,H$22)</f>
        <v>10</v>
      </c>
      <c r="I18" s="30" t="str">
        <f>INDEX(ImpTariffsSTO!$A$3:$AO$12,MATCH('ImpStorage Calculator'!$B$2,ImpTariffsSTO!$A$3:$A$12,0)+1,I$22)</f>
        <v>EGP</v>
      </c>
      <c r="J18" s="30">
        <f>INDEX(ImpTariffsSTO!$A$3:$AO$12,MATCH('ImpStorage Calculator'!$B$2,ImpTariffsSTO!$A$3:$A$12,0)+1,J$22)</f>
        <v>444</v>
      </c>
      <c r="K18" s="30">
        <f>INDEX(ImpTariffsSTO!$A$3:$AO$12,MATCH('ImpStorage Calculator'!$B$2,ImpTariffsSTO!$A$3:$A$12,0)+1,K$22)</f>
        <v>10</v>
      </c>
      <c r="L18" s="30" t="str">
        <f>INDEX(ImpTariffsSTO!$A$3:$AO$12,MATCH('ImpStorage Calculator'!$B$2,ImpTariffsSTO!$A$3:$A$12,0)+1,L$22)</f>
        <v>EGP</v>
      </c>
      <c r="M18" s="30">
        <f>INDEX(ImpTariffsSTO!$A$3:$AO$12,MATCH('ImpStorage Calculator'!$B$2,ImpTariffsSTO!$A$3:$A$12,0)+1,M$22)</f>
        <v>908</v>
      </c>
      <c r="N18" s="30">
        <f>INDEX(ImpTariffsSTO!$A$3:$AO$12,MATCH('ImpStorage Calculator'!$B$2,ImpTariffsSTO!$A$3:$A$12,0)+1,N$22)</f>
        <v>10</v>
      </c>
      <c r="O18" s="30" t="str">
        <f>INDEX(ImpTariffsSTO!$A$3:$AO$12,MATCH('ImpStorage Calculator'!$B$2,ImpTariffsSTO!$A$3:$A$12,0)+1,O$22)</f>
        <v>EGP</v>
      </c>
      <c r="P18" s="30">
        <f>INDEX(ImpTariffsSTO!$A$3:$AO$12,MATCH('ImpStorage Calculator'!$B$2,ImpTariffsSTO!$A$3:$A$12,0)+1,P$22)</f>
        <v>653</v>
      </c>
      <c r="Q18" s="30">
        <f>INDEX(ImpTariffsSTO!$A$3:$AO$12,MATCH('ImpStorage Calculator'!$B$2,ImpTariffsSTO!$A$3:$A$12,0)+1,Q$22)</f>
        <v>10</v>
      </c>
      <c r="R18" s="30" t="str">
        <f>INDEX(ImpTariffsSTO!$A$3:$AO$12,MATCH('ImpStorage Calculator'!$B$2,ImpTariffsSTO!$A$3:$A$12,0)+1,R$22)</f>
        <v>EGP</v>
      </c>
      <c r="S18" s="31">
        <f>INDEX(ImpTariffsSTO!$A$3:$AO$12,MATCH('ImpStorage Calculator'!$B$2,ImpTariffsSTO!$A$3:$A$12,0)+1,S$22)</f>
        <v>1300</v>
      </c>
      <c r="T18" s="30">
        <f>INDEX(ImpTariffsSTO!$A$3:$AO$12,MATCH('ImpStorage Calculator'!$B$2,ImpTariffsSTO!$A$3:$A$12,0)+1,T$22)</f>
        <v>10</v>
      </c>
      <c r="U18" s="30" t="str">
        <f>INDEX(ImpTariffsSTO!$A$3:$AO$12,MATCH('ImpStorage Calculator'!$B$2,ImpTariffsSTO!$A$3:$A$12,0)+1,U$22)</f>
        <v>EGP</v>
      </c>
      <c r="V18" s="30">
        <f>INDEX(ImpTariffsSTO!$A$3:$AO$12,MATCH('ImpStorage Calculator'!$B$2,ImpTariffsSTO!$A$3:$A$12,0)+1,V$22)</f>
        <v>868</v>
      </c>
      <c r="W18" s="30">
        <f>INDEX(ImpTariffsSTO!$A$3:$AO$12,MATCH('ImpStorage Calculator'!$B$2,ImpTariffsSTO!$A$3:$A$12,0)+1,W$22)</f>
        <v>10</v>
      </c>
      <c r="X18" s="30" t="str">
        <f>INDEX(ImpTariffsSTO!$A$3:$AO$12,MATCH('ImpStorage Calculator'!$B$2,ImpTariffsSTO!$A$3:$A$12,0)+1,X$22)</f>
        <v>EGP</v>
      </c>
      <c r="Y18" s="31">
        <f>INDEX(ImpTariffsSTO!$A$3:$AO$12,MATCH('ImpStorage Calculator'!$B$2,ImpTariffsSTO!$A$3:$A$12,0)+1,Y$22)</f>
        <v>1736</v>
      </c>
      <c r="Z18" s="30">
        <f>INDEX(ImpTariffsSTO!$A$3:$AO$12,MATCH('ImpStorage Calculator'!$B$2,ImpTariffsSTO!$A$3:$A$12,0)+1,Z$22)</f>
        <v>10</v>
      </c>
      <c r="AA18" s="30" t="str">
        <f>INDEX(ImpTariffsSTO!$A$3:$AO$12,MATCH('ImpStorage Calculator'!$B$2,ImpTariffsSTO!$A$3:$A$12,0)+1,AA$22)</f>
        <v>EGP</v>
      </c>
      <c r="AB18" s="31">
        <f>INDEX(ImpTariffsSTO!$A$3:$AO$12,MATCH('ImpStorage Calculator'!$B$2,ImpTariffsSTO!$A$3:$A$12,0)+1,AB$22)</f>
        <v>1424</v>
      </c>
      <c r="AC18" s="30">
        <f>INDEX(ImpTariffsSTO!$A$3:$AO$12,MATCH('ImpStorage Calculator'!$B$2,ImpTariffsSTO!$A$3:$A$12,0)+1,AC$22)</f>
        <v>0</v>
      </c>
      <c r="AD18" s="30" t="str">
        <f>INDEX(ImpTariffsSTO!$A$3:$AO$12,MATCH('ImpStorage Calculator'!$B$2,ImpTariffsSTO!$A$3:$A$12,0)+1,AD$22)</f>
        <v>EGP</v>
      </c>
      <c r="AE18" s="30" t="str">
        <f>INDEX(ImpTariffsSTO!$A$3:$AO$12,MATCH('ImpStorage Calculator'!$B$2,ImpTariffsSTO!$A$3:$A$12,0)+1,AE$22)</f>
        <v>N/A</v>
      </c>
      <c r="AF18" s="30">
        <f>INDEX(ImpTariffsSTO!$A$3:$AO$12,MATCH('ImpStorage Calculator'!$B$2,ImpTariffsSTO!$A$3:$A$12,0)+1,AF$22)</f>
        <v>0</v>
      </c>
      <c r="AG18" s="30" t="str">
        <f>INDEX(ImpTariffsSTO!$A$3:$AO$12,MATCH('ImpStorage Calculator'!$B$2,ImpTariffsSTO!$A$3:$A$12,0)+1,AG$22)</f>
        <v>EGP</v>
      </c>
      <c r="AH18" s="30" t="str">
        <f>INDEX(ImpTariffsSTO!$A$3:$AO$12,MATCH('ImpStorage Calculator'!$B$2,ImpTariffsSTO!$A$3:$A$12,0)+1,AH$22)</f>
        <v>N/A</v>
      </c>
      <c r="AI18" s="30">
        <f>INDEX(ImpTariffsSTO!$A$3:$AO$12,MATCH('ImpStorage Calculator'!$B$2,ImpTariffsSTO!$A$3:$A$12,0)+1,AI$22)</f>
        <v>0</v>
      </c>
      <c r="AJ18" s="30" t="str">
        <f>INDEX(ImpTariffsSTO!$A$3:$AO$12,MATCH('ImpStorage Calculator'!$B$2,ImpTariffsSTO!$A$3:$A$12,0)+1,AJ$22)</f>
        <v>EGP</v>
      </c>
      <c r="AK18" s="31" t="str">
        <f>INDEX(ImpTariffsSTO!$A$3:$AO$12,MATCH('ImpStorage Calculator'!$B$2,ImpTariffsSTO!$A$3:$A$12,0)+1,AK$22)</f>
        <v>N/A</v>
      </c>
      <c r="AL18" s="30">
        <f>INDEX(ImpTariffsSTO!$A$3:$AO$12,MATCH('ImpStorage Calculator'!$B$2,ImpTariffsSTO!$A$3:$A$12,0)+1,AL$22)</f>
        <v>0</v>
      </c>
      <c r="AM18" s="30" t="str">
        <f>INDEX(ImpTariffsSTO!$A$3:$AO$12,MATCH('ImpStorage Calculator'!$B$2,ImpTariffsSTO!$A$3:$A$12,0)+1,AM$22)</f>
        <v>EGP</v>
      </c>
      <c r="AN18" s="31" t="str">
        <f>INDEX(ImpTariffsSTO!$A$3:$AO$12,MATCH('ImpStorage Calculator'!$B$2,ImpTariffsSTO!$A$3:$A$12,0)+1,AN$22)</f>
        <v>N/A</v>
      </c>
    </row>
    <row r="19" spans="1:40" ht="18">
      <c r="A19" s="29" t="s">
        <v>7</v>
      </c>
      <c r="B19" s="30">
        <f>INDEX(ImpTariffsSTO!$A$3:$AO$12,MATCH('ImpStorage Calculator'!$B$2,ImpTariffsSTO!$A$3:$A$12,0)+2,B$22)</f>
        <v>0</v>
      </c>
      <c r="C19" s="30" t="str">
        <f>INDEX(ImpTariffsSTO!$A$3:$AO$12,MATCH('ImpStorage Calculator'!$B$2,ImpTariffsSTO!$A$3:$A$12,0)+2,C$22)</f>
        <v>EGP</v>
      </c>
      <c r="D19" s="30">
        <f>INDEX(ImpTariffsSTO!$A$3:$AO$12,MATCH('ImpStorage Calculator'!$B$2,ImpTariffsSTO!$A$3:$A$12,0)+2,D$22)</f>
        <v>0</v>
      </c>
      <c r="E19" s="30">
        <f>INDEX(ImpTariffsSTO!$A$3:$AO$12,MATCH('ImpStorage Calculator'!$B$2,ImpTariffsSTO!$A$3:$A$12,0)+2,E$22)</f>
        <v>0</v>
      </c>
      <c r="F19" s="30" t="str">
        <f>INDEX(ImpTariffsSTO!$A$3:$AO$12,MATCH('ImpStorage Calculator'!$B$2,ImpTariffsSTO!$A$3:$A$12,0)+2,F$22)</f>
        <v>EGP</v>
      </c>
      <c r="G19" s="30">
        <f>INDEX(ImpTariffsSTO!$A$3:$AO$12,MATCH('ImpStorage Calculator'!$B$2,ImpTariffsSTO!$A$3:$A$12,0)+2,G$22)</f>
        <v>0</v>
      </c>
      <c r="H19" s="30">
        <f>INDEX(ImpTariffsSTO!$A$3:$AO$12,MATCH('ImpStorage Calculator'!$B$2,ImpTariffsSTO!$A$3:$A$12,0)+2,H$22)</f>
        <v>0</v>
      </c>
      <c r="I19" s="30" t="str">
        <f>INDEX(ImpTariffsSTO!$A$3:$AO$12,MATCH('ImpStorage Calculator'!$B$2,ImpTariffsSTO!$A$3:$A$12,0)+2,I$22)</f>
        <v>EGP</v>
      </c>
      <c r="J19" s="30">
        <f>INDEX(ImpTariffsSTO!$A$3:$AO$12,MATCH('ImpStorage Calculator'!$B$2,ImpTariffsSTO!$A$3:$A$12,0)+2,J$22)</f>
        <v>0</v>
      </c>
      <c r="K19" s="30">
        <f>INDEX(ImpTariffsSTO!$A$3:$AO$12,MATCH('ImpStorage Calculator'!$B$2,ImpTariffsSTO!$A$3:$A$12,0)+2,K$22)</f>
        <v>0</v>
      </c>
      <c r="L19" s="30" t="str">
        <f>INDEX(ImpTariffsSTO!$A$3:$AO$12,MATCH('ImpStorage Calculator'!$B$2,ImpTariffsSTO!$A$3:$A$12,0)+2,L$22)</f>
        <v>EGP</v>
      </c>
      <c r="M19" s="30">
        <f>INDEX(ImpTariffsSTO!$A$3:$AO$12,MATCH('ImpStorage Calculator'!$B$2,ImpTariffsSTO!$A$3:$A$12,0)+2,M$22)</f>
        <v>0</v>
      </c>
      <c r="N19" s="30">
        <f>INDEX(ImpTariffsSTO!$A$3:$AO$12,MATCH('ImpStorage Calculator'!$B$2,ImpTariffsSTO!$A$3:$A$12,0)+2,N$22)</f>
        <v>0</v>
      </c>
      <c r="O19" s="30" t="str">
        <f>INDEX(ImpTariffsSTO!$A$3:$AO$12,MATCH('ImpStorage Calculator'!$B$2,ImpTariffsSTO!$A$3:$A$12,0)+2,O$22)</f>
        <v>EGP</v>
      </c>
      <c r="P19" s="30">
        <f>INDEX(ImpTariffsSTO!$A$3:$AO$12,MATCH('ImpStorage Calculator'!$B$2,ImpTariffsSTO!$A$3:$A$12,0)+2,P$22)</f>
        <v>0</v>
      </c>
      <c r="Q19" s="30">
        <f>INDEX(ImpTariffsSTO!$A$3:$AO$12,MATCH('ImpStorage Calculator'!$B$2,ImpTariffsSTO!$A$3:$A$12,0)+2,Q$22)</f>
        <v>0</v>
      </c>
      <c r="R19" s="30" t="str">
        <f>INDEX(ImpTariffsSTO!$A$3:$AO$12,MATCH('ImpStorage Calculator'!$B$2,ImpTariffsSTO!$A$3:$A$12,0)+2,R$22)</f>
        <v>EGP</v>
      </c>
      <c r="S19" s="31">
        <f>INDEX(ImpTariffsSTO!$A$3:$AO$12,MATCH('ImpStorage Calculator'!$B$2,ImpTariffsSTO!$A$3:$A$12,0)+2,S$22)</f>
        <v>0</v>
      </c>
      <c r="T19" s="30">
        <f>INDEX(ImpTariffsSTO!$A$3:$AO$12,MATCH('ImpStorage Calculator'!$B$2,ImpTariffsSTO!$A$3:$A$12,0)+2,T$22)</f>
        <v>0</v>
      </c>
      <c r="U19" s="30" t="str">
        <f>INDEX(ImpTariffsSTO!$A$3:$AO$12,MATCH('ImpStorage Calculator'!$B$2,ImpTariffsSTO!$A$3:$A$12,0)+2,U$22)</f>
        <v>EGP</v>
      </c>
      <c r="V19" s="30">
        <f>INDEX(ImpTariffsSTO!$A$3:$AO$12,MATCH('ImpStorage Calculator'!$B$2,ImpTariffsSTO!$A$3:$A$12,0)+2,V$22)</f>
        <v>0</v>
      </c>
      <c r="W19" s="30">
        <f>INDEX(ImpTariffsSTO!$A$3:$AO$12,MATCH('ImpStorage Calculator'!$B$2,ImpTariffsSTO!$A$3:$A$12,0)+2,W$22)</f>
        <v>0</v>
      </c>
      <c r="X19" s="30" t="str">
        <f>INDEX(ImpTariffsSTO!$A$3:$AO$12,MATCH('ImpStorage Calculator'!$B$2,ImpTariffsSTO!$A$3:$A$12,0)+2,X$22)</f>
        <v>EGP</v>
      </c>
      <c r="Y19" s="31">
        <f>INDEX(ImpTariffsSTO!$A$3:$AO$12,MATCH('ImpStorage Calculator'!$B$2,ImpTariffsSTO!$A$3:$A$12,0)+2,Y$22)</f>
        <v>0</v>
      </c>
      <c r="Z19" s="30">
        <f>INDEX(ImpTariffsSTO!$A$3:$AO$12,MATCH('ImpStorage Calculator'!$B$2,ImpTariffsSTO!$A$3:$A$12,0)+2,Z$22)</f>
        <v>0</v>
      </c>
      <c r="AA19" s="30" t="str">
        <f>INDEX(ImpTariffsSTO!$A$3:$AO$12,MATCH('ImpStorage Calculator'!$B$2,ImpTariffsSTO!$A$3:$A$12,0)+2,AA$22)</f>
        <v>EGP</v>
      </c>
      <c r="AB19" s="31">
        <f>INDEX(ImpTariffsSTO!$A$3:$AO$12,MATCH('ImpStorage Calculator'!$B$2,ImpTariffsSTO!$A$3:$A$12,0)+2,AB$22)</f>
        <v>0</v>
      </c>
      <c r="AC19" s="30">
        <f>INDEX(ImpTariffsSTO!$A$3:$AO$12,MATCH('ImpStorage Calculator'!$B$2,ImpTariffsSTO!$A$3:$A$12,0)+2,AC$22)</f>
        <v>0</v>
      </c>
      <c r="AD19" s="30" t="str">
        <f>INDEX(ImpTariffsSTO!$A$3:$AO$12,MATCH('ImpStorage Calculator'!$B$2,ImpTariffsSTO!$A$3:$A$12,0)+2,AD$22)</f>
        <v>EGP</v>
      </c>
      <c r="AE19" s="30" t="str">
        <f>INDEX(ImpTariffsSTO!$A$3:$AO$12,MATCH('ImpStorage Calculator'!$B$2,ImpTariffsSTO!$A$3:$A$12,0)+2,AE$22)</f>
        <v>N/A</v>
      </c>
      <c r="AF19" s="30">
        <f>INDEX(ImpTariffsSTO!$A$3:$AO$12,MATCH('ImpStorage Calculator'!$B$2,ImpTariffsSTO!$A$3:$A$12,0)+2,AF$22)</f>
        <v>0</v>
      </c>
      <c r="AG19" s="30" t="str">
        <f>INDEX(ImpTariffsSTO!$A$3:$AO$12,MATCH('ImpStorage Calculator'!$B$2,ImpTariffsSTO!$A$3:$A$12,0)+2,AG$22)</f>
        <v>EGP</v>
      </c>
      <c r="AH19" s="30" t="str">
        <f>INDEX(ImpTariffsSTO!$A$3:$AO$12,MATCH('ImpStorage Calculator'!$B$2,ImpTariffsSTO!$A$3:$A$12,0)+2,AH$22)</f>
        <v>N/A</v>
      </c>
      <c r="AI19" s="30">
        <f>INDEX(ImpTariffsSTO!$A$3:$AO$12,MATCH('ImpStorage Calculator'!$B$2,ImpTariffsSTO!$A$3:$A$12,0)+2,AI$22)</f>
        <v>0</v>
      </c>
      <c r="AJ19" s="30" t="str">
        <f>INDEX(ImpTariffsSTO!$A$3:$AO$12,MATCH('ImpStorage Calculator'!$B$2,ImpTariffsSTO!$A$3:$A$12,0)+2,AJ$22)</f>
        <v>EGP</v>
      </c>
      <c r="AK19" s="31" t="str">
        <f>INDEX(ImpTariffsSTO!$A$3:$AO$12,MATCH('ImpStorage Calculator'!$B$2,ImpTariffsSTO!$A$3:$A$12,0)+2,AK$22)</f>
        <v>N/A</v>
      </c>
      <c r="AL19" s="30">
        <f>INDEX(ImpTariffsSTO!$A$3:$AO$12,MATCH('ImpStorage Calculator'!$B$2,ImpTariffsSTO!$A$3:$A$12,0)+2,AL$22)</f>
        <v>0</v>
      </c>
      <c r="AM19" s="30" t="str">
        <f>INDEX(ImpTariffsSTO!$A$3:$AO$12,MATCH('ImpStorage Calculator'!$B$2,ImpTariffsSTO!$A$3:$A$12,0)+2,AM$22)</f>
        <v>EGP</v>
      </c>
      <c r="AN19" s="31" t="str">
        <f>INDEX(ImpTariffsSTO!$A$3:$AO$12,MATCH('ImpStorage Calculator'!$B$2,ImpTariffsSTO!$A$3:$A$12,0)+2,AN$22)</f>
        <v>N/A</v>
      </c>
    </row>
    <row r="20" spans="1:40" ht="18">
      <c r="A20" s="29" t="s">
        <v>27</v>
      </c>
      <c r="B20" s="30">
        <f>INDEX(ImpTariffsSTO!$A$3:$AO$12,MATCH('ImpStorage Calculator'!$B$2,ImpTariffsSTO!$A$3:$A$12,0)+3,B$22)</f>
        <v>0</v>
      </c>
      <c r="C20" s="30" t="str">
        <f>INDEX(ImpTariffsSTO!$A$3:$AO$12,MATCH('ImpStorage Calculator'!$B$2,ImpTariffsSTO!$A$3:$A$12,0)+3,C$22)</f>
        <v>EGP</v>
      </c>
      <c r="D20" s="30">
        <f>INDEX(ImpTariffsSTO!$A$3:$AO$12,MATCH('ImpStorage Calculator'!$B$2,ImpTariffsSTO!$A$3:$A$12,0)+3,D$22)</f>
        <v>0</v>
      </c>
      <c r="E20" s="30">
        <f>INDEX(ImpTariffsSTO!$A$3:$AO$12,MATCH('ImpStorage Calculator'!$B$2,ImpTariffsSTO!$A$3:$A$12,0)+3,E$22)</f>
        <v>0</v>
      </c>
      <c r="F20" s="30" t="str">
        <f>INDEX(ImpTariffsSTO!$A$3:$AO$12,MATCH('ImpStorage Calculator'!$B$2,ImpTariffsSTO!$A$3:$A$12,0)+3,F$22)</f>
        <v>EGP</v>
      </c>
      <c r="G20" s="30">
        <f>INDEX(ImpTariffsSTO!$A$3:$AO$12,MATCH('ImpStorage Calculator'!$B$2,ImpTariffsSTO!$A$3:$A$12,0)+3,G$22)</f>
        <v>0</v>
      </c>
      <c r="H20" s="30">
        <f>INDEX(ImpTariffsSTO!$A$3:$AO$12,MATCH('ImpStorage Calculator'!$B$2,ImpTariffsSTO!$A$3:$A$12,0)+3,H$22)</f>
        <v>0</v>
      </c>
      <c r="I20" s="30" t="str">
        <f>INDEX(ImpTariffsSTO!$A$3:$AO$12,MATCH('ImpStorage Calculator'!$B$2,ImpTariffsSTO!$A$3:$A$12,0)+3,I$22)</f>
        <v>EGP</v>
      </c>
      <c r="J20" s="30">
        <f>INDEX(ImpTariffsSTO!$A$3:$AO$12,MATCH('ImpStorage Calculator'!$B$2,ImpTariffsSTO!$A$3:$A$12,0)+3,J$22)</f>
        <v>0</v>
      </c>
      <c r="K20" s="30">
        <f>INDEX(ImpTariffsSTO!$A$3:$AO$12,MATCH('ImpStorage Calculator'!$B$2,ImpTariffsSTO!$A$3:$A$12,0)+3,K$22)</f>
        <v>0</v>
      </c>
      <c r="L20" s="30" t="str">
        <f>INDEX(ImpTariffsSTO!$A$3:$AO$12,MATCH('ImpStorage Calculator'!$B$2,ImpTariffsSTO!$A$3:$A$12,0)+3,L$22)</f>
        <v>EGP</v>
      </c>
      <c r="M20" s="30">
        <f>INDEX(ImpTariffsSTO!$A$3:$AO$12,MATCH('ImpStorage Calculator'!$B$2,ImpTariffsSTO!$A$3:$A$12,0)+3,M$22)</f>
        <v>0</v>
      </c>
      <c r="N20" s="30">
        <f>INDEX(ImpTariffsSTO!$A$3:$AO$12,MATCH('ImpStorage Calculator'!$B$2,ImpTariffsSTO!$A$3:$A$12,0)+3,N$22)</f>
        <v>0</v>
      </c>
      <c r="O20" s="30" t="str">
        <f>INDEX(ImpTariffsSTO!$A$3:$AO$12,MATCH('ImpStorage Calculator'!$B$2,ImpTariffsSTO!$A$3:$A$12,0)+3,O$22)</f>
        <v>EGP</v>
      </c>
      <c r="P20" s="30">
        <f>INDEX(ImpTariffsSTO!$A$3:$AO$12,MATCH('ImpStorage Calculator'!$B$2,ImpTariffsSTO!$A$3:$A$12,0)+3,P$22)</f>
        <v>0</v>
      </c>
      <c r="Q20" s="30">
        <f>INDEX(ImpTariffsSTO!$A$3:$AO$12,MATCH('ImpStorage Calculator'!$B$2,ImpTariffsSTO!$A$3:$A$12,0)+3,Q$22)</f>
        <v>0</v>
      </c>
      <c r="R20" s="30" t="str">
        <f>INDEX(ImpTariffsSTO!$A$3:$AO$12,MATCH('ImpStorage Calculator'!$B$2,ImpTariffsSTO!$A$3:$A$12,0)+3,R$22)</f>
        <v>EGP</v>
      </c>
      <c r="S20" s="31">
        <f>INDEX(ImpTariffsSTO!$A$3:$AO$12,MATCH('ImpStorage Calculator'!$B$2,ImpTariffsSTO!$A$3:$A$12,0)+3,S$22)</f>
        <v>0</v>
      </c>
      <c r="T20" s="30">
        <f>INDEX(ImpTariffsSTO!$A$3:$AO$12,MATCH('ImpStorage Calculator'!$B$2,ImpTariffsSTO!$A$3:$A$12,0)+3,T$22)</f>
        <v>0</v>
      </c>
      <c r="U20" s="30" t="str">
        <f>INDEX(ImpTariffsSTO!$A$3:$AO$12,MATCH('ImpStorage Calculator'!$B$2,ImpTariffsSTO!$A$3:$A$12,0)+3,U$22)</f>
        <v>EGP</v>
      </c>
      <c r="V20" s="30">
        <f>INDEX(ImpTariffsSTO!$A$3:$AO$12,MATCH('ImpStorage Calculator'!$B$2,ImpTariffsSTO!$A$3:$A$12,0)+3,V$22)</f>
        <v>0</v>
      </c>
      <c r="W20" s="30">
        <f>INDEX(ImpTariffsSTO!$A$3:$AO$12,MATCH('ImpStorage Calculator'!$B$2,ImpTariffsSTO!$A$3:$A$12,0)+3,W$22)</f>
        <v>0</v>
      </c>
      <c r="X20" s="30" t="str">
        <f>INDEX(ImpTariffsSTO!$A$3:$AO$12,MATCH('ImpStorage Calculator'!$B$2,ImpTariffsSTO!$A$3:$A$12,0)+3,X$22)</f>
        <v>EGP</v>
      </c>
      <c r="Y20" s="31">
        <f>INDEX(ImpTariffsSTO!$A$3:$AO$12,MATCH('ImpStorage Calculator'!$B$2,ImpTariffsSTO!$A$3:$A$12,0)+3,Y$22)</f>
        <v>0</v>
      </c>
      <c r="Z20" s="30">
        <f>INDEX(ImpTariffsSTO!$A$3:$AO$12,MATCH('ImpStorage Calculator'!$B$2,ImpTariffsSTO!$A$3:$A$12,0)+3,Z$22)</f>
        <v>0</v>
      </c>
      <c r="AA20" s="30" t="str">
        <f>INDEX(ImpTariffsSTO!$A$3:$AO$12,MATCH('ImpStorage Calculator'!$B$2,ImpTariffsSTO!$A$3:$A$12,0)+3,AA$22)</f>
        <v>EGP</v>
      </c>
      <c r="AB20" s="31">
        <f>INDEX(ImpTariffsSTO!$A$3:$AO$12,MATCH('ImpStorage Calculator'!$B$2,ImpTariffsSTO!$A$3:$A$12,0)+3,AB$22)</f>
        <v>0</v>
      </c>
      <c r="AC20" s="30">
        <f>INDEX(ImpTariffsSTO!$A$3:$AO$12,MATCH('ImpStorage Calculator'!$B$2,ImpTariffsSTO!$A$3:$A$12,0)+3,AC$22)</f>
        <v>0</v>
      </c>
      <c r="AD20" s="30" t="str">
        <f>INDEX(ImpTariffsSTO!$A$3:$AO$12,MATCH('ImpStorage Calculator'!$B$2,ImpTariffsSTO!$A$3:$A$12,0)+3,AD$22)</f>
        <v>EGP</v>
      </c>
      <c r="AE20" s="30" t="str">
        <f>INDEX(ImpTariffsSTO!$A$3:$AO$12,MATCH('ImpStorage Calculator'!$B$2,ImpTariffsSTO!$A$3:$A$12,0)+3,AE$22)</f>
        <v>N/A</v>
      </c>
      <c r="AF20" s="30">
        <f>INDEX(ImpTariffsSTO!$A$3:$AO$12,MATCH('ImpStorage Calculator'!$B$2,ImpTariffsSTO!$A$3:$A$12,0)+3,AF$22)</f>
        <v>0</v>
      </c>
      <c r="AG20" s="30" t="str">
        <f>INDEX(ImpTariffsSTO!$A$3:$AO$12,MATCH('ImpStorage Calculator'!$B$2,ImpTariffsSTO!$A$3:$A$12,0)+3,AG$22)</f>
        <v>EGP</v>
      </c>
      <c r="AH20" s="30" t="str">
        <f>INDEX(ImpTariffsSTO!$A$3:$AO$12,MATCH('ImpStorage Calculator'!$B$2,ImpTariffsSTO!$A$3:$A$12,0)+3,AH$22)</f>
        <v>N/A</v>
      </c>
      <c r="AI20" s="30">
        <f>INDEX(ImpTariffsSTO!$A$3:$AO$12,MATCH('ImpStorage Calculator'!$B$2,ImpTariffsSTO!$A$3:$A$12,0)+3,AI$22)</f>
        <v>0</v>
      </c>
      <c r="AJ20" s="30" t="str">
        <f>INDEX(ImpTariffsSTO!$A$3:$AO$12,MATCH('ImpStorage Calculator'!$B$2,ImpTariffsSTO!$A$3:$A$12,0)+3,AJ$22)</f>
        <v>EGP</v>
      </c>
      <c r="AK20" s="31" t="str">
        <f>INDEX(ImpTariffsSTO!$A$3:$AO$12,MATCH('ImpStorage Calculator'!$B$2,ImpTariffsSTO!$A$3:$A$12,0)+3,AK$22)</f>
        <v>N/A</v>
      </c>
      <c r="AL20" s="30">
        <f>INDEX(ImpTariffsSTO!$A$3:$AO$12,MATCH('ImpStorage Calculator'!$B$2,ImpTariffsSTO!$A$3:$A$12,0)+3,AL$22)</f>
        <v>0</v>
      </c>
      <c r="AM20" s="30" t="str">
        <f>INDEX(ImpTariffsSTO!$A$3:$AO$12,MATCH('ImpStorage Calculator'!$B$2,ImpTariffsSTO!$A$3:$A$12,0)+3,AM$22)</f>
        <v>EGP</v>
      </c>
      <c r="AN20" s="31" t="str">
        <f>INDEX(ImpTariffsSTO!$A$3:$AO$12,MATCH('ImpStorage Calculator'!$B$2,ImpTariffsSTO!$A$3:$A$12,0)+3,AN$22)</f>
        <v>N/A</v>
      </c>
    </row>
    <row r="21" spans="1:40" ht="18.75" thickBot="1">
      <c r="A21" s="32" t="s">
        <v>0</v>
      </c>
      <c r="B21" s="33">
        <f>INDEX(ImpTariffsSTO!$A$3:$AO$12,MATCH('ImpStorage Calculator'!$B$2,ImpTariffsSTO!$A$3:$A$12,0)+4,B$22)</f>
        <v>0</v>
      </c>
      <c r="C21" s="33" t="str">
        <f>INDEX(ImpTariffsSTO!$A$3:$AO$12,MATCH('ImpStorage Calculator'!$B$2,ImpTariffsSTO!$A$3:$A$12,0)+4,C$22)</f>
        <v>EGP</v>
      </c>
      <c r="D21" s="33">
        <f>INDEX(ImpTariffsSTO!$A$3:$AO$12,MATCH('ImpStorage Calculator'!$B$2,ImpTariffsSTO!$A$3:$A$12,0)+4,D$22)</f>
        <v>1093</v>
      </c>
      <c r="E21" s="33">
        <f>INDEX(ImpTariffsSTO!$A$3:$AO$12,MATCH('ImpStorage Calculator'!$B$2,ImpTariffsSTO!$A$3:$A$12,0)+4,E$22)</f>
        <v>0</v>
      </c>
      <c r="F21" s="33" t="str">
        <f>INDEX(ImpTariffsSTO!$A$3:$AO$12,MATCH('ImpStorage Calculator'!$B$2,ImpTariffsSTO!$A$3:$A$12,0)+4,F$22)</f>
        <v>EGP</v>
      </c>
      <c r="G21" s="33">
        <f>INDEX(ImpTariffsSTO!$A$3:$AO$12,MATCH('ImpStorage Calculator'!$B$2,ImpTariffsSTO!$A$3:$A$12,0)+4,G$22)</f>
        <v>1745</v>
      </c>
      <c r="H21" s="33">
        <f>INDEX(ImpTariffsSTO!$A$3:$AO$12,MATCH('ImpStorage Calculator'!$B$2,ImpTariffsSTO!$A$3:$A$12,0)+4,H$22)</f>
        <v>0</v>
      </c>
      <c r="I21" s="33" t="str">
        <f>INDEX(ImpTariffsSTO!$A$3:$AO$12,MATCH('ImpStorage Calculator'!$B$2,ImpTariffsSTO!$A$3:$A$12,0)+4,I$22)</f>
        <v>EGP</v>
      </c>
      <c r="J21" s="33">
        <f>INDEX(ImpTariffsSTO!$A$3:$AO$12,MATCH('ImpStorage Calculator'!$B$2,ImpTariffsSTO!$A$3:$A$12,0)+4,J$22)</f>
        <v>1093</v>
      </c>
      <c r="K21" s="33">
        <f>INDEX(ImpTariffsSTO!$A$3:$AO$12,MATCH('ImpStorage Calculator'!$B$2,ImpTariffsSTO!$A$3:$A$12,0)+4,K$22)</f>
        <v>0</v>
      </c>
      <c r="L21" s="33" t="str">
        <f>INDEX(ImpTariffsSTO!$A$3:$AO$12,MATCH('ImpStorage Calculator'!$B$2,ImpTariffsSTO!$A$3:$A$12,0)+4,L$22)</f>
        <v>EGP</v>
      </c>
      <c r="M21" s="33">
        <f>INDEX(ImpTariffsSTO!$A$3:$AO$12,MATCH('ImpStorage Calculator'!$B$2,ImpTariffsSTO!$A$3:$A$12,0)+4,M$22)</f>
        <v>1745</v>
      </c>
      <c r="N21" s="33">
        <f>INDEX(ImpTariffsSTO!$A$3:$AO$12,MATCH('ImpStorage Calculator'!$B$2,ImpTariffsSTO!$A$3:$A$12,0)+4,N$22)</f>
        <v>0</v>
      </c>
      <c r="O21" s="33" t="str">
        <f>INDEX(ImpTariffsSTO!$A$3:$AO$12,MATCH('ImpStorage Calculator'!$B$2,ImpTariffsSTO!$A$3:$A$12,0)+4,O$22)</f>
        <v>EGP</v>
      </c>
      <c r="P21" s="33">
        <f>INDEX(ImpTariffsSTO!$A$3:$AO$12,MATCH('ImpStorage Calculator'!$B$2,ImpTariffsSTO!$A$3:$A$12,0)+4,P$22)</f>
        <v>1627</v>
      </c>
      <c r="Q21" s="33">
        <f>INDEX(ImpTariffsSTO!$A$3:$AO$12,MATCH('ImpStorage Calculator'!$B$2,ImpTariffsSTO!$A$3:$A$12,0)+4,Q$22)</f>
        <v>0</v>
      </c>
      <c r="R21" s="33" t="str">
        <f>INDEX(ImpTariffsSTO!$A$3:$AO$12,MATCH('ImpStorage Calculator'!$B$2,ImpTariffsSTO!$A$3:$A$12,0)+4,R$22)</f>
        <v>EGP</v>
      </c>
      <c r="S21" s="33">
        <f>INDEX(ImpTariffsSTO!$A$3:$AO$12,MATCH('ImpStorage Calculator'!$B$2,ImpTariffsSTO!$A$3:$A$12,0)+4,S$22)</f>
        <v>2603</v>
      </c>
      <c r="T21" s="33">
        <f>INDEX(ImpTariffsSTO!$A$3:$AO$12,MATCH('ImpStorage Calculator'!$B$2,ImpTariffsSTO!$A$3:$A$12,0)+4,T$22)</f>
        <v>0</v>
      </c>
      <c r="U21" s="33" t="str">
        <f>INDEX(ImpTariffsSTO!$A$3:$AO$12,MATCH('ImpStorage Calculator'!$B$2,ImpTariffsSTO!$A$3:$A$12,0)+4,U$22)</f>
        <v>EGP</v>
      </c>
      <c r="V21" s="33">
        <f>INDEX(ImpTariffsSTO!$A$3:$AO$12,MATCH('ImpStorage Calculator'!$B$2,ImpTariffsSTO!$A$3:$A$12,0)+4,V$22)</f>
        <v>2169</v>
      </c>
      <c r="W21" s="33">
        <f>INDEX(ImpTariffsSTO!$A$3:$AO$12,MATCH('ImpStorage Calculator'!$B$2,ImpTariffsSTO!$A$3:$A$12,0)+4,W$22)</f>
        <v>0</v>
      </c>
      <c r="X21" s="33" t="str">
        <f>INDEX(ImpTariffsSTO!$A$3:$AO$12,MATCH('ImpStorage Calculator'!$B$2,ImpTariffsSTO!$A$3:$A$12,0)+4,X$22)</f>
        <v>EGP</v>
      </c>
      <c r="Y21" s="33">
        <f>INDEX(ImpTariffsSTO!$A$3:$AO$12,MATCH('ImpStorage Calculator'!$B$2,ImpTariffsSTO!$A$3:$A$12,0)+4,Y$22)</f>
        <v>3471</v>
      </c>
      <c r="Z21" s="33">
        <f>INDEX(ImpTariffsSTO!$A$3:$AO$12,MATCH('ImpStorage Calculator'!$B$2,ImpTariffsSTO!$A$3:$A$12,0)+4,Z$22)</f>
        <v>0</v>
      </c>
      <c r="AA21" s="33" t="str">
        <f>INDEX(ImpTariffsSTO!$A$3:$AO$12,MATCH('ImpStorage Calculator'!$B$2,ImpTariffsSTO!$A$3:$A$12,0)+4,AA$22)</f>
        <v>EGP</v>
      </c>
      <c r="AB21" s="33">
        <f>INDEX(ImpTariffsSTO!$A$3:$AO$12,MATCH('ImpStorage Calculator'!$B$2,ImpTariffsSTO!$A$3:$A$12,0)+4,AB$22)</f>
        <v>3558</v>
      </c>
      <c r="AC21" s="33">
        <f>INDEX(ImpTariffsSTO!$A$3:$AO$12,MATCH('ImpStorage Calculator'!$B$2,ImpTariffsSTO!$A$3:$A$12,0)+4,AC$22)</f>
        <v>0</v>
      </c>
      <c r="AD21" s="33" t="str">
        <f>INDEX(ImpTariffsSTO!$A$3:$AO$12,MATCH('ImpStorage Calculator'!$B$2,ImpTariffsSTO!$A$3:$A$12,0)+4,AD$22)</f>
        <v>EGP</v>
      </c>
      <c r="AE21" s="33" t="str">
        <f>INDEX(ImpTariffsSTO!$A$3:$AO$12,MATCH('ImpStorage Calculator'!$B$2,ImpTariffsSTO!$A$3:$A$12,0)+4,AE$22)</f>
        <v>N/A</v>
      </c>
      <c r="AF21" s="33">
        <f>INDEX(ImpTariffsSTO!$A$3:$AO$12,MATCH('ImpStorage Calculator'!$B$2,ImpTariffsSTO!$A$3:$A$12,0)+4,AF$22)</f>
        <v>0</v>
      </c>
      <c r="AG21" s="33" t="str">
        <f>INDEX(ImpTariffsSTO!$A$3:$AO$12,MATCH('ImpStorage Calculator'!$B$2,ImpTariffsSTO!$A$3:$A$12,0)+4,AG$22)</f>
        <v>EGP</v>
      </c>
      <c r="AH21" s="33" t="str">
        <f>INDEX(ImpTariffsSTO!$A$3:$AO$12,MATCH('ImpStorage Calculator'!$B$2,ImpTariffsSTO!$A$3:$A$12,0)+4,AH$22)</f>
        <v>N/A</v>
      </c>
      <c r="AI21" s="33">
        <f>INDEX(ImpTariffsSTO!$A$3:$AO$12,MATCH('ImpStorage Calculator'!$B$2,ImpTariffsSTO!$A$3:$A$12,0)+4,AI$22)</f>
        <v>0</v>
      </c>
      <c r="AJ21" s="33" t="str">
        <f>INDEX(ImpTariffsSTO!$A$3:$AO$12,MATCH('ImpStorage Calculator'!$B$2,ImpTariffsSTO!$A$3:$A$12,0)+4,AJ$22)</f>
        <v>EGP</v>
      </c>
      <c r="AK21" s="33" t="str">
        <f>INDEX(ImpTariffsSTO!$A$3:$AO$12,MATCH('ImpStorage Calculator'!$B$2,ImpTariffsSTO!$A$3:$A$12,0)+4,AK$22)</f>
        <v>N/A</v>
      </c>
      <c r="AL21" s="33">
        <f>INDEX(ImpTariffsSTO!$A$3:$AO$12,MATCH('ImpStorage Calculator'!$B$2,ImpTariffsSTO!$A$3:$A$12,0)+4,AL$22)</f>
        <v>0</v>
      </c>
      <c r="AM21" s="33" t="str">
        <f>INDEX(ImpTariffsSTO!$A$3:$AO$12,MATCH('ImpStorage Calculator'!$B$2,ImpTariffsSTO!$A$3:$A$12,0)+4,AM$22)</f>
        <v>EGP</v>
      </c>
      <c r="AN21" s="33" t="str">
        <f>INDEX(ImpTariffsSTO!$A$3:$AO$12,MATCH('ImpStorage Calculator'!$B$2,ImpTariffsSTO!$A$3:$A$12,0)+4,AN$22)</f>
        <v>N/A</v>
      </c>
    </row>
    <row r="22" spans="1:40" ht="15.75">
      <c r="A22" s="61"/>
      <c r="B22" s="2">
        <v>3</v>
      </c>
      <c r="C22" s="2">
        <v>4</v>
      </c>
      <c r="D22" s="2">
        <v>5</v>
      </c>
      <c r="E22" s="2">
        <v>6</v>
      </c>
      <c r="F22" s="2">
        <v>7</v>
      </c>
      <c r="G22" s="2">
        <v>8</v>
      </c>
      <c r="H22" s="2">
        <v>9</v>
      </c>
      <c r="I22" s="2">
        <v>10</v>
      </c>
      <c r="J22" s="2">
        <v>11</v>
      </c>
      <c r="K22" s="2">
        <v>12</v>
      </c>
      <c r="L22" s="2">
        <v>13</v>
      </c>
      <c r="M22" s="2">
        <v>14</v>
      </c>
      <c r="N22" s="2">
        <v>15</v>
      </c>
      <c r="O22" s="2">
        <v>16</v>
      </c>
      <c r="P22" s="2">
        <v>17</v>
      </c>
      <c r="Q22" s="2">
        <v>18</v>
      </c>
      <c r="R22" s="2">
        <v>19</v>
      </c>
      <c r="S22" s="2">
        <v>20</v>
      </c>
      <c r="T22" s="2">
        <v>21</v>
      </c>
      <c r="U22" s="2">
        <v>22</v>
      </c>
      <c r="V22" s="2">
        <v>23</v>
      </c>
      <c r="W22" s="2">
        <v>24</v>
      </c>
      <c r="X22" s="2">
        <v>25</v>
      </c>
      <c r="Y22" s="2">
        <v>26</v>
      </c>
      <c r="Z22" s="2">
        <v>27</v>
      </c>
      <c r="AA22" s="2">
        <v>28</v>
      </c>
      <c r="AB22" s="2">
        <v>29</v>
      </c>
      <c r="AC22" s="2">
        <v>30</v>
      </c>
      <c r="AD22" s="2">
        <v>31</v>
      </c>
      <c r="AE22" s="2">
        <v>32</v>
      </c>
      <c r="AF22" s="2">
        <v>33</v>
      </c>
      <c r="AG22" s="2">
        <v>34</v>
      </c>
      <c r="AH22" s="2">
        <v>35</v>
      </c>
      <c r="AI22" s="2">
        <v>36</v>
      </c>
      <c r="AJ22" s="2">
        <v>37</v>
      </c>
      <c r="AK22" s="2">
        <v>38</v>
      </c>
      <c r="AL22" s="2">
        <v>39</v>
      </c>
      <c r="AM22" s="2">
        <v>40</v>
      </c>
      <c r="AN22" s="2">
        <v>41</v>
      </c>
    </row>
    <row r="23" spans="1:40" ht="50.1" customHeight="1" thickBot="1">
      <c r="A23" s="61" t="s">
        <v>42</v>
      </c>
      <c r="B23" s="2"/>
      <c r="C23" s="2"/>
      <c r="D23" s="2"/>
      <c r="E23" s="2"/>
      <c r="F23" s="2"/>
      <c r="G23" s="2"/>
      <c r="H23" s="2"/>
      <c r="I23" s="2"/>
      <c r="J23" s="2"/>
      <c r="K23" s="2"/>
      <c r="L23" s="2"/>
      <c r="M23" s="2"/>
      <c r="N23" s="2"/>
      <c r="O23" s="2"/>
      <c r="P23" s="2"/>
      <c r="Q23" s="2"/>
      <c r="R23" s="2"/>
      <c r="S23" s="2"/>
      <c r="T23" s="2"/>
      <c r="U23" s="2"/>
      <c r="V23" s="2"/>
      <c r="W23" s="2"/>
      <c r="X23" s="2"/>
      <c r="Y23" s="2"/>
    </row>
    <row r="24" spans="1:40" ht="18.75" thickBot="1">
      <c r="A24" s="35" t="str">
        <f>B2</f>
        <v>Alex Cont الإسكندرية لتداول الحاويات</v>
      </c>
      <c r="B24" s="20" t="s">
        <v>12</v>
      </c>
      <c r="C24" s="21" t="s">
        <v>12</v>
      </c>
      <c r="D24" s="22" t="s">
        <v>12</v>
      </c>
      <c r="E24" s="20" t="s">
        <v>13</v>
      </c>
      <c r="F24" s="21" t="s">
        <v>13</v>
      </c>
      <c r="G24" s="22" t="s">
        <v>13</v>
      </c>
      <c r="H24" s="2"/>
      <c r="I24" s="2"/>
      <c r="J24" s="2"/>
      <c r="K24" s="2"/>
      <c r="L24" s="2"/>
      <c r="M24" s="2"/>
      <c r="N24" s="2"/>
      <c r="O24" s="2"/>
      <c r="P24" s="2"/>
      <c r="Q24" s="2"/>
      <c r="R24" s="2"/>
      <c r="S24" s="2"/>
      <c r="T24" s="2"/>
      <c r="U24" s="2"/>
      <c r="V24" s="2"/>
      <c r="W24" s="2"/>
      <c r="X24" s="2"/>
      <c r="Y24" s="2"/>
    </row>
    <row r="25" spans="1:40" ht="18.75" thickBot="1">
      <c r="A25" s="23" t="s">
        <v>8</v>
      </c>
      <c r="B25" s="24" t="s">
        <v>2</v>
      </c>
      <c r="C25" s="25" t="s">
        <v>3</v>
      </c>
      <c r="D25" s="26" t="s">
        <v>4</v>
      </c>
      <c r="E25" s="24" t="s">
        <v>2</v>
      </c>
      <c r="F25" s="25" t="s">
        <v>3</v>
      </c>
      <c r="G25" s="26" t="s">
        <v>4</v>
      </c>
      <c r="H25" s="2"/>
      <c r="I25" s="2"/>
      <c r="J25" s="2"/>
      <c r="K25" s="2"/>
      <c r="L25" s="2"/>
      <c r="M25" s="2"/>
      <c r="N25" s="2"/>
      <c r="O25" s="2"/>
      <c r="P25" s="2"/>
      <c r="Q25" s="2"/>
      <c r="R25" s="2"/>
      <c r="S25" s="2"/>
      <c r="T25" s="2"/>
      <c r="U25" s="2"/>
      <c r="V25" s="2"/>
      <c r="W25" s="2"/>
      <c r="X25" s="2"/>
      <c r="Y25" s="2"/>
    </row>
    <row r="26" spans="1:40" ht="18">
      <c r="A26" s="23" t="s">
        <v>1</v>
      </c>
      <c r="B26" s="27">
        <f>INDEX(ImpTariffsPOWER!$A$3:$H$12,MATCH('ImpStorage Calculator'!$B$2,ImpTariffsPOWER!$A$3:$A$12,0),B$31)</f>
        <v>0</v>
      </c>
      <c r="C26" s="27">
        <f>INDEX(ImpTariffsPOWER!$A$3:$H$12,MATCH('ImpStorage Calculator'!$B$2,ImpTariffsPOWER!$A$3:$A$12,0),C$31)</f>
        <v>0</v>
      </c>
      <c r="D26" s="27">
        <f>INDEX(ImpTariffsPOWER!$A$3:$H$12,MATCH('ImpStorage Calculator'!$B$2,ImpTariffsPOWER!$A$3:$A$12,0),D$31)</f>
        <v>0</v>
      </c>
      <c r="E26" s="27">
        <f>INDEX(ImpTariffsPOWER!$A$3:$H$12,MATCH('ImpStorage Calculator'!$B$2,ImpTariffsPOWER!$A$3:$A$12,0),E$31)</f>
        <v>0</v>
      </c>
      <c r="F26" s="27">
        <f>INDEX(ImpTariffsPOWER!$A$3:$H$12,MATCH('ImpStorage Calculator'!$B$2,ImpTariffsPOWER!$A$3:$A$12,0),F$31)</f>
        <v>0</v>
      </c>
      <c r="G26" s="28">
        <f>INDEX(ImpTariffsPOWER!$A$3:$H$12,MATCH('ImpStorage Calculator'!$B$2,ImpTariffsPOWER!$A$3:$A$12,0),G$31)</f>
        <v>0</v>
      </c>
      <c r="H26" s="2"/>
      <c r="I26" s="2"/>
      <c r="J26" s="2"/>
      <c r="K26" s="2"/>
      <c r="L26" s="2"/>
      <c r="M26" s="2"/>
      <c r="N26" s="2"/>
      <c r="O26" s="2"/>
      <c r="P26" s="2"/>
      <c r="Q26" s="2"/>
      <c r="R26" s="2"/>
      <c r="S26" s="2"/>
      <c r="T26" s="2"/>
      <c r="U26" s="2"/>
      <c r="V26" s="2"/>
      <c r="W26" s="2"/>
      <c r="X26" s="2"/>
      <c r="Y26" s="2"/>
    </row>
    <row r="27" spans="1:40" ht="18">
      <c r="A27" s="29" t="s">
        <v>5</v>
      </c>
      <c r="B27" s="30">
        <f>INDEX(ImpTariffsPOWER!$A$3:$H$12,MATCH('ImpStorage Calculator'!$B$2,ImpTariffsPOWER!$A$3:$A$12,0)+1,B$31)</f>
        <v>0</v>
      </c>
      <c r="C27" s="30" t="str">
        <f>INDEX(ImpTariffsPOWER!$A$3:$H$12,MATCH('ImpStorage Calculator'!$B$2,ImpTariffsPOWER!$A$3:$A$12,0)+1,C$31)</f>
        <v>EGP</v>
      </c>
      <c r="D27" s="30">
        <f>INDEX(ImpTariffsPOWER!$A$3:$H$12,MATCH('ImpStorage Calculator'!$B$2,ImpTariffsPOWER!$A$3:$A$12,0)+1,D$31)</f>
        <v>0</v>
      </c>
      <c r="E27" s="30">
        <f>INDEX(ImpTariffsPOWER!$A$3:$H$12,MATCH('ImpStorage Calculator'!$B$2,ImpTariffsPOWER!$A$3:$A$12,0)+1,E$31)</f>
        <v>0</v>
      </c>
      <c r="F27" s="30" t="str">
        <f>INDEX(ImpTariffsPOWER!$A$3:$H$12,MATCH('ImpStorage Calculator'!$B$2,ImpTariffsPOWER!$A$3:$A$12,0)+1,F$31)</f>
        <v>EGP</v>
      </c>
      <c r="G27" s="31">
        <f>INDEX(ImpTariffsPOWER!$A$3:$H$12,MATCH('ImpStorage Calculator'!$B$2,ImpTariffsPOWER!$A$3:$A$12,0)+1,G$31)</f>
        <v>0</v>
      </c>
      <c r="H27" s="2"/>
      <c r="I27" s="2"/>
      <c r="J27" s="2"/>
      <c r="K27" s="2"/>
      <c r="L27" s="2"/>
      <c r="M27" s="2"/>
      <c r="N27" s="2"/>
      <c r="O27" s="2"/>
      <c r="P27" s="2"/>
      <c r="Q27" s="2"/>
      <c r="R27" s="2"/>
      <c r="S27" s="2"/>
      <c r="T27" s="2"/>
      <c r="U27" s="2"/>
      <c r="V27" s="2"/>
      <c r="W27" s="2"/>
      <c r="X27" s="2"/>
      <c r="Y27" s="2"/>
    </row>
    <row r="28" spans="1:40" ht="18">
      <c r="A28" s="29" t="s">
        <v>7</v>
      </c>
      <c r="B28" s="30">
        <f>INDEX(ImpTariffsPOWER!$A$3:$H$12,MATCH('ImpStorage Calculator'!$B$2,ImpTariffsPOWER!$A$3:$A$12,0)+2,B$31)</f>
        <v>0</v>
      </c>
      <c r="C28" s="30" t="str">
        <f>INDEX(ImpTariffsPOWER!$A$3:$H$12,MATCH('ImpStorage Calculator'!$B$2,ImpTariffsPOWER!$A$3:$A$12,0)+2,C$31)</f>
        <v>EGP</v>
      </c>
      <c r="D28" s="30">
        <f>INDEX(ImpTariffsPOWER!$A$3:$H$12,MATCH('ImpStorage Calculator'!$B$2,ImpTariffsPOWER!$A$3:$A$12,0)+2,D$31)</f>
        <v>0</v>
      </c>
      <c r="E28" s="30">
        <f>INDEX(ImpTariffsPOWER!$A$3:$H$12,MATCH('ImpStorage Calculator'!$B$2,ImpTariffsPOWER!$A$3:$A$12,0)+2,E$31)</f>
        <v>0</v>
      </c>
      <c r="F28" s="30" t="str">
        <f>INDEX(ImpTariffsPOWER!$A$3:$H$12,MATCH('ImpStorage Calculator'!$B$2,ImpTariffsPOWER!$A$3:$A$12,0)+2,F$31)</f>
        <v>EGP</v>
      </c>
      <c r="G28" s="31">
        <f>INDEX(ImpTariffsPOWER!$A$3:$H$12,MATCH('ImpStorage Calculator'!$B$2,ImpTariffsPOWER!$A$3:$A$12,0)+2,G$31)</f>
        <v>0</v>
      </c>
      <c r="H28" s="2"/>
      <c r="I28" s="2"/>
      <c r="J28" s="2"/>
      <c r="K28" s="2"/>
      <c r="L28" s="2"/>
      <c r="M28" s="2"/>
      <c r="N28" s="2"/>
      <c r="O28" s="2"/>
      <c r="P28" s="2"/>
      <c r="Q28" s="2"/>
      <c r="R28" s="2"/>
      <c r="S28" s="2"/>
      <c r="T28" s="2"/>
      <c r="U28" s="2"/>
      <c r="V28" s="2"/>
      <c r="W28" s="2"/>
      <c r="X28" s="2"/>
      <c r="Y28" s="2"/>
    </row>
    <row r="29" spans="1:40" ht="18">
      <c r="A29" s="29" t="s">
        <v>27</v>
      </c>
      <c r="B29" s="30">
        <f>INDEX(ImpTariffsPOWER!$A$3:$H$12,MATCH('ImpStorage Calculator'!$B$2,ImpTariffsPOWER!$A$3:$A$12,0)+3,B$31)</f>
        <v>0</v>
      </c>
      <c r="C29" s="30" t="str">
        <f>INDEX(ImpTariffsPOWER!$A$3:$H$12,MATCH('ImpStorage Calculator'!$B$2,ImpTariffsPOWER!$A$3:$A$12,0)+3,C$31)</f>
        <v>EGP</v>
      </c>
      <c r="D29" s="30">
        <f>INDEX(ImpTariffsPOWER!$A$3:$H$12,MATCH('ImpStorage Calculator'!$B$2,ImpTariffsPOWER!$A$3:$A$12,0)+3,D$31)</f>
        <v>0</v>
      </c>
      <c r="E29" s="30">
        <f>INDEX(ImpTariffsPOWER!$A$3:$H$12,MATCH('ImpStorage Calculator'!$B$2,ImpTariffsPOWER!$A$3:$A$12,0)+3,E$31)</f>
        <v>0</v>
      </c>
      <c r="F29" s="30" t="str">
        <f>INDEX(ImpTariffsPOWER!$A$3:$H$12,MATCH('ImpStorage Calculator'!$B$2,ImpTariffsPOWER!$A$3:$A$12,0)+3,F$31)</f>
        <v>EGP</v>
      </c>
      <c r="G29" s="31">
        <f>INDEX(ImpTariffsPOWER!$A$3:$H$12,MATCH('ImpStorage Calculator'!$B$2,ImpTariffsPOWER!$A$3:$A$12,0)+3,G$31)</f>
        <v>0</v>
      </c>
      <c r="H29" s="2"/>
      <c r="I29" s="2"/>
      <c r="J29" s="2"/>
      <c r="K29" s="2"/>
      <c r="L29" s="2"/>
      <c r="M29" s="2"/>
      <c r="N29" s="2"/>
      <c r="O29" s="2"/>
      <c r="P29" s="2"/>
      <c r="Q29" s="2"/>
      <c r="R29" s="2"/>
      <c r="S29" s="2"/>
      <c r="T29" s="2"/>
      <c r="U29" s="2"/>
      <c r="V29" s="2"/>
      <c r="W29" s="2"/>
      <c r="X29" s="2"/>
      <c r="Y29" s="2"/>
    </row>
    <row r="30" spans="1:40" ht="18.75" thickBot="1">
      <c r="A30" s="32" t="s">
        <v>0</v>
      </c>
      <c r="B30" s="33">
        <f>INDEX(ImpTariffsPOWER!$A$3:$H$12,MATCH('ImpStorage Calculator'!$B$2,ImpTariffsPOWER!$A$3:$A$12,0)+4,B$31)</f>
        <v>0</v>
      </c>
      <c r="C30" s="33" t="str">
        <f>INDEX(ImpTariffsPOWER!$A$3:$H$12,MATCH('ImpStorage Calculator'!$B$2,ImpTariffsPOWER!$A$3:$A$12,0)+4,C$31)</f>
        <v>EGP</v>
      </c>
      <c r="D30" s="33">
        <f>INDEX(ImpTariffsPOWER!$A$3:$H$12,MATCH('ImpStorage Calculator'!$B$2,ImpTariffsPOWER!$A$3:$A$12,0)+4,D$31)</f>
        <v>1086</v>
      </c>
      <c r="E30" s="33">
        <f>INDEX(ImpTariffsPOWER!$A$3:$H$12,MATCH('ImpStorage Calculator'!$B$2,ImpTariffsPOWER!$A$3:$A$12,0)+4,E$31)</f>
        <v>0</v>
      </c>
      <c r="F30" s="33" t="str">
        <f>INDEX(ImpTariffsPOWER!$A$3:$H$12,MATCH('ImpStorage Calculator'!$B$2,ImpTariffsPOWER!$A$3:$A$12,0)+4,F$31)</f>
        <v>EGP</v>
      </c>
      <c r="G30" s="33">
        <f>INDEX(ImpTariffsPOWER!$A$3:$H$12,MATCH('ImpStorage Calculator'!$B$2,ImpTariffsPOWER!$A$3:$A$12,0)+4,G$31)</f>
        <v>1086</v>
      </c>
      <c r="H30" s="2"/>
      <c r="I30" s="2"/>
      <c r="J30" s="2"/>
      <c r="K30" s="2"/>
      <c r="L30" s="2"/>
      <c r="M30" s="2"/>
      <c r="N30" s="2"/>
      <c r="O30" s="2"/>
      <c r="P30" s="2"/>
      <c r="Q30" s="2"/>
      <c r="R30" s="2"/>
      <c r="S30" s="2"/>
      <c r="T30" s="2"/>
      <c r="U30" s="2"/>
      <c r="V30" s="2"/>
      <c r="W30" s="2"/>
      <c r="X30" s="2"/>
      <c r="Y30" s="2"/>
    </row>
    <row r="31" spans="1:40">
      <c r="B31" s="2">
        <v>3</v>
      </c>
      <c r="C31" s="2">
        <v>4</v>
      </c>
      <c r="D31" s="2">
        <v>5</v>
      </c>
      <c r="E31" s="2">
        <v>6</v>
      </c>
      <c r="F31" s="2">
        <v>7</v>
      </c>
      <c r="G31" s="2">
        <v>8</v>
      </c>
      <c r="H31" s="2"/>
      <c r="I31" s="2"/>
      <c r="J31" s="2"/>
      <c r="K31" s="2"/>
      <c r="L31" s="2"/>
      <c r="M31" s="2"/>
      <c r="N31" s="2"/>
      <c r="O31" s="2"/>
      <c r="P31" s="2"/>
      <c r="Q31" s="2"/>
      <c r="R31" s="2"/>
      <c r="S31" s="2"/>
      <c r="T31" s="2"/>
      <c r="U31" s="2"/>
      <c r="V31" s="2"/>
      <c r="W31" s="2"/>
      <c r="X31" s="2"/>
      <c r="Y31" s="2"/>
    </row>
    <row r="32" spans="1:40">
      <c r="B32" s="2"/>
      <c r="C32" s="2"/>
      <c r="D32" s="2"/>
      <c r="E32" s="2"/>
      <c r="F32" s="2"/>
      <c r="G32" s="2"/>
      <c r="H32" s="2"/>
      <c r="I32" s="2"/>
      <c r="J32" s="2"/>
      <c r="K32" s="2"/>
      <c r="L32" s="2"/>
      <c r="M32" s="2"/>
      <c r="N32" s="2"/>
      <c r="O32" s="2"/>
      <c r="P32" s="2"/>
      <c r="Q32" s="2"/>
      <c r="R32" s="2"/>
      <c r="S32" s="2"/>
      <c r="T32" s="2"/>
      <c r="U32" s="2"/>
      <c r="V32" s="2"/>
      <c r="W32" s="2"/>
      <c r="X32" s="2"/>
      <c r="Y32" s="2"/>
    </row>
    <row r="33" spans="1:19">
      <c r="A33" s="1" t="s">
        <v>31</v>
      </c>
    </row>
    <row r="34" spans="1:19">
      <c r="A34" s="1" t="s">
        <v>44</v>
      </c>
    </row>
    <row r="36" spans="1:19" ht="119.25" customHeight="1">
      <c r="C36" s="123" t="s">
        <v>30</v>
      </c>
      <c r="D36" s="124"/>
      <c r="E36" s="124"/>
      <c r="F36" s="124"/>
      <c r="G36" s="124"/>
      <c r="H36" s="124"/>
      <c r="I36" s="124"/>
      <c r="J36" s="124"/>
      <c r="K36" s="124"/>
      <c r="L36" s="124"/>
      <c r="M36" s="125"/>
      <c r="N36" s="79"/>
      <c r="O36" s="79"/>
      <c r="P36" s="79"/>
      <c r="Q36" s="79"/>
      <c r="R36" s="79"/>
      <c r="S36" s="79"/>
    </row>
  </sheetData>
  <sheetProtection sheet="1" objects="1" scenarios="1"/>
  <sortState xmlns:xlrd2="http://schemas.microsoft.com/office/spreadsheetml/2017/richdata2" ref="V2:V22">
    <sortCondition ref="V2:V22"/>
  </sortState>
  <mergeCells count="5">
    <mergeCell ref="C36:M36"/>
    <mergeCell ref="D1:M2"/>
    <mergeCell ref="D5:E5"/>
    <mergeCell ref="D6:E6"/>
    <mergeCell ref="D7:E7"/>
  </mergeCells>
  <dataValidations count="4">
    <dataValidation type="date" allowBlank="1" showErrorMessage="1" error="Please check if the date is correct !! " sqref="B4:B5" xr:uid="{00000000-0002-0000-0000-000000000000}">
      <formula1>1</formula1>
      <formula2>73051</formula2>
    </dataValidation>
    <dataValidation allowBlank="1" showErrorMessage="1" sqref="B6 B1" xr:uid="{00000000-0002-0000-0000-000001000000}"/>
    <dataValidation type="list" allowBlank="1" showInputMessage="1" showErrorMessage="1" sqref="B2" xr:uid="{00000000-0002-0000-0000-000003000000}">
      <formula1>$AA$2:$AA$3</formula1>
    </dataValidation>
    <dataValidation type="list" allowBlank="1" showInputMessage="1" showErrorMessage="1" sqref="B3" xr:uid="{00000000-0002-0000-0000-000002000000}">
      <formula1>$Z$2:$Z$14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74D88-8575-421B-B4FC-0B6496B489B4}">
  <sheetPr codeName="Sheet5">
    <tabColor theme="4" tint="0.39997558519241921"/>
  </sheetPr>
  <dimension ref="A1:V24"/>
  <sheetViews>
    <sheetView zoomScaleNormal="100" workbookViewId="0">
      <selection activeCell="C29" sqref="C29"/>
    </sheetView>
  </sheetViews>
  <sheetFormatPr defaultColWidth="8.85546875" defaultRowHeight="15"/>
  <cols>
    <col min="1" max="1" width="28.140625" style="1" bestFit="1" customWidth="1"/>
    <col min="2" max="2" width="21.85546875" style="1" bestFit="1" customWidth="1"/>
    <col min="3" max="3" width="25.140625" style="1" bestFit="1" customWidth="1"/>
    <col min="4" max="4" width="19" style="1" bestFit="1" customWidth="1"/>
    <col min="5" max="5" width="12.7109375" style="1" customWidth="1"/>
    <col min="6" max="6" width="22" style="1" bestFit="1" customWidth="1"/>
    <col min="7" max="7" width="13.7109375" style="1" bestFit="1" customWidth="1"/>
    <col min="8" max="8" width="20.42578125" style="1" bestFit="1" customWidth="1"/>
    <col min="9" max="9" width="14.5703125" style="1" bestFit="1" customWidth="1"/>
    <col min="10" max="10" width="13.7109375" style="1" bestFit="1" customWidth="1"/>
    <col min="11" max="11" width="17.7109375" style="1" bestFit="1" customWidth="1"/>
    <col min="12" max="12" width="14.5703125" style="1" bestFit="1" customWidth="1"/>
    <col min="13" max="13" width="13.7109375" style="1" bestFit="1" customWidth="1"/>
    <col min="14" max="14" width="12.7109375" style="1" customWidth="1"/>
    <col min="15" max="15" width="24.28515625" style="1" bestFit="1" customWidth="1"/>
    <col min="16" max="16" width="13.7109375" style="1" bestFit="1" customWidth="1"/>
    <col min="17" max="17" width="5.85546875" style="1" bestFit="1" customWidth="1"/>
    <col min="18" max="18" width="24.28515625" style="1" bestFit="1" customWidth="1"/>
    <col min="19" max="19" width="13.7109375" style="1" bestFit="1" customWidth="1"/>
    <col min="20" max="20" width="8.85546875" style="1"/>
    <col min="21" max="21" width="18.5703125" style="1" hidden="1" customWidth="1"/>
    <col min="22" max="22" width="18.85546875" style="1" hidden="1" customWidth="1"/>
    <col min="23" max="23" width="4" style="1" bestFit="1" customWidth="1"/>
    <col min="24" max="16384" width="8.85546875" style="1"/>
  </cols>
  <sheetData>
    <row r="1" spans="1:22" ht="34.15" customHeight="1">
      <c r="A1" s="46"/>
      <c r="B1" s="46"/>
      <c r="C1" s="36"/>
      <c r="E1" s="117" t="s">
        <v>77</v>
      </c>
      <c r="F1" s="117"/>
      <c r="G1" s="117"/>
      <c r="H1" s="117"/>
      <c r="I1" s="117"/>
      <c r="J1" s="117"/>
      <c r="K1" s="117"/>
      <c r="L1" s="117"/>
      <c r="M1" s="117"/>
    </row>
    <row r="2" spans="1:22" ht="43.5" customHeight="1">
      <c r="A2" s="15" t="s">
        <v>78</v>
      </c>
      <c r="B2" s="16" t="s">
        <v>79</v>
      </c>
      <c r="C2" s="36" t="s">
        <v>15</v>
      </c>
      <c r="E2" s="117"/>
      <c r="F2" s="117"/>
      <c r="G2" s="117"/>
      <c r="H2" s="117"/>
      <c r="I2" s="117"/>
      <c r="J2" s="117"/>
      <c r="K2" s="117"/>
      <c r="L2" s="117"/>
      <c r="M2" s="117"/>
      <c r="U2" s="1" t="s">
        <v>16</v>
      </c>
      <c r="V2" s="1" t="s">
        <v>79</v>
      </c>
    </row>
    <row r="3" spans="1:22" ht="36.6" customHeight="1">
      <c r="A3" s="15" t="s">
        <v>53</v>
      </c>
      <c r="B3" s="16" t="s">
        <v>12</v>
      </c>
      <c r="C3" s="36" t="s">
        <v>15</v>
      </c>
      <c r="U3" s="80" t="s">
        <v>17</v>
      </c>
    </row>
    <row r="4" spans="1:22" ht="36.6" customHeight="1" thickBot="1">
      <c r="A4" s="15" t="s">
        <v>55</v>
      </c>
      <c r="B4" s="18">
        <v>44896</v>
      </c>
      <c r="U4" s="80" t="s">
        <v>12</v>
      </c>
    </row>
    <row r="5" spans="1:22" ht="36.6" customHeight="1" thickBot="1">
      <c r="A5" s="15" t="s">
        <v>57</v>
      </c>
      <c r="B5" s="18">
        <v>44922</v>
      </c>
      <c r="D5" s="120" t="s">
        <v>80</v>
      </c>
      <c r="E5" s="121"/>
      <c r="F5" s="81">
        <f>D9</f>
        <v>1375</v>
      </c>
      <c r="G5" s="34" t="str">
        <f>C21</f>
        <v>USD</v>
      </c>
      <c r="U5" s="80" t="s">
        <v>13</v>
      </c>
    </row>
    <row r="6" spans="1:22">
      <c r="A6" s="15"/>
      <c r="B6" s="15"/>
      <c r="C6" s="51"/>
      <c r="U6" s="80" t="s">
        <v>81</v>
      </c>
    </row>
    <row r="7" spans="1:22" ht="22.15" customHeight="1">
      <c r="A7" s="15" t="s">
        <v>10</v>
      </c>
      <c r="B7" s="19">
        <f>B5-B4+1</f>
        <v>27</v>
      </c>
      <c r="U7" s="80" t="s">
        <v>82</v>
      </c>
    </row>
    <row r="8" spans="1:22" ht="16.5" thickBot="1">
      <c r="A8" s="82" t="s">
        <v>40</v>
      </c>
      <c r="B8" s="83"/>
      <c r="C8" s="84"/>
      <c r="D8" s="84"/>
      <c r="E8" s="84"/>
      <c r="F8" s="84"/>
      <c r="G8" s="84"/>
      <c r="H8" s="84"/>
      <c r="I8" s="84"/>
      <c r="J8" s="84"/>
      <c r="K8" s="84"/>
      <c r="L8" s="84"/>
      <c r="U8" s="80"/>
    </row>
    <row r="9" spans="1:22" ht="16.5" hidden="1" thickBot="1">
      <c r="A9" s="84" t="s">
        <v>40</v>
      </c>
      <c r="B9" s="85"/>
      <c r="C9" s="86">
        <f>IF(B7&lt;=B12,0,IF((B7-B12)&lt;=C12,(B7-B12)*C13,IF((B7-B12-C12)&lt;=D12,(C12*C13+(B7-B12-C12)*D13),IF((B7-B12-C12-D12)&lt;=E12,C12*C13+D12*D13+(B7-B12-C12-D12)*E13,C12*C13+D12*D13+E12*E13+(B7-B12-C12-D12-E12)*F13))))</f>
        <v>1375</v>
      </c>
      <c r="D9" s="87">
        <f>IFERROR(IF(B7&lt;=0,"Incorrect Dates",C9),"Not Available")</f>
        <v>1375</v>
      </c>
      <c r="E9" s="57"/>
      <c r="F9" s="57"/>
      <c r="H9" s="58"/>
      <c r="I9" s="59"/>
      <c r="J9" s="60"/>
      <c r="K9" s="61"/>
      <c r="L9" s="61"/>
      <c r="U9" s="80"/>
      <c r="V9" s="1" t="s">
        <v>67</v>
      </c>
    </row>
    <row r="10" spans="1:22" ht="16.5" thickBot="1">
      <c r="A10" s="88" t="str">
        <f>B2</f>
        <v>All</v>
      </c>
      <c r="B10" s="89"/>
      <c r="C10" s="90"/>
      <c r="D10" s="90" t="str">
        <f>B3</f>
        <v>20ft Reefer</v>
      </c>
      <c r="E10" s="91"/>
      <c r="F10" s="92"/>
    </row>
    <row r="11" spans="1:22">
      <c r="A11" s="95" t="s">
        <v>8</v>
      </c>
      <c r="B11" s="96" t="s">
        <v>49</v>
      </c>
      <c r="C11" s="97" t="s">
        <v>5</v>
      </c>
      <c r="D11" s="98" t="s">
        <v>7</v>
      </c>
      <c r="E11" s="99" t="s">
        <v>27</v>
      </c>
      <c r="F11" s="100" t="s">
        <v>50</v>
      </c>
    </row>
    <row r="12" spans="1:22">
      <c r="A12" s="105" t="s">
        <v>2</v>
      </c>
      <c r="B12" s="106">
        <f>INDEX($B$17:$S$21,1,MATCH($B$3,$B$15:$S$15,0))</f>
        <v>4</v>
      </c>
      <c r="C12" s="107">
        <f>INDEX($B$17:$S$21,2,MATCH($B$3,$B$15:$S$15,0))</f>
        <v>14</v>
      </c>
      <c r="D12" s="108">
        <f>INDEX($B$17:$S$21,3,MATCH($B$3,$B$15:$S$15,0))</f>
        <v>0</v>
      </c>
      <c r="E12" s="109">
        <f>INDEX($B$17:$S$21,4,MATCH($B$3,$B$15:$S$15,0))</f>
        <v>0</v>
      </c>
      <c r="F12" s="109">
        <f>INDEX($B$17:$S$21,5,MATCH($B$3,$B$15:$S$15,0))</f>
        <v>0</v>
      </c>
    </row>
    <row r="13" spans="1:22">
      <c r="A13" s="105" t="s">
        <v>72</v>
      </c>
      <c r="B13" s="106">
        <f>INDEX($B$17:$S$21,1,MATCH($B$3,$B$15:$S$15,0)+2)</f>
        <v>0</v>
      </c>
      <c r="C13" s="107">
        <f>INDEX($B$17:$S$21,2,MATCH($B$3,$B$15:$S$15,0)+2)</f>
        <v>50</v>
      </c>
      <c r="D13" s="108">
        <f>INDEX($B$17:$S$21,3,MATCH($B$3,$B$15:$S$15,0)+2)</f>
        <v>0</v>
      </c>
      <c r="E13" s="109">
        <f>INDEX($B$17:$S$21,4,MATCH($B$3,$B$15:$S$15,0)+2)</f>
        <v>0</v>
      </c>
      <c r="F13" s="109">
        <f>INDEX($B$17:$S$21,5,MATCH($B$3,$B$15:$S$15,0)+2)</f>
        <v>75</v>
      </c>
      <c r="G13" s="1" t="str">
        <f>G5</f>
        <v>USD</v>
      </c>
    </row>
    <row r="14" spans="1:22">
      <c r="A14" s="57"/>
      <c r="B14" s="57"/>
      <c r="C14" s="57"/>
      <c r="D14" s="57"/>
      <c r="E14" s="57"/>
      <c r="F14" s="57"/>
    </row>
    <row r="15" spans="1:22" ht="18.75" hidden="1" thickBot="1">
      <c r="A15" s="35" t="str">
        <f>B2</f>
        <v>All</v>
      </c>
      <c r="B15" s="20" t="s">
        <v>16</v>
      </c>
      <c r="C15" s="21" t="s">
        <v>16</v>
      </c>
      <c r="D15" s="22" t="s">
        <v>16</v>
      </c>
      <c r="E15" s="20" t="s">
        <v>17</v>
      </c>
      <c r="F15" s="21" t="s">
        <v>17</v>
      </c>
      <c r="G15" s="22" t="s">
        <v>17</v>
      </c>
      <c r="H15" s="20" t="s">
        <v>12</v>
      </c>
      <c r="I15" s="21" t="s">
        <v>12</v>
      </c>
      <c r="J15" s="22" t="s">
        <v>12</v>
      </c>
      <c r="K15" s="20" t="s">
        <v>13</v>
      </c>
      <c r="L15" s="21" t="s">
        <v>13</v>
      </c>
      <c r="M15" s="22" t="s">
        <v>13</v>
      </c>
      <c r="N15" s="20" t="s">
        <v>81</v>
      </c>
      <c r="O15" s="21" t="s">
        <v>81</v>
      </c>
      <c r="P15" s="22" t="s">
        <v>81</v>
      </c>
      <c r="Q15" s="20" t="s">
        <v>82</v>
      </c>
      <c r="R15" s="21" t="s">
        <v>82</v>
      </c>
      <c r="S15" s="22" t="s">
        <v>82</v>
      </c>
    </row>
    <row r="16" spans="1:22" ht="18.75" hidden="1" thickBot="1">
      <c r="A16" s="23" t="s">
        <v>8</v>
      </c>
      <c r="B16" s="24" t="s">
        <v>2</v>
      </c>
      <c r="C16" s="25" t="s">
        <v>3</v>
      </c>
      <c r="D16" s="26" t="s">
        <v>4</v>
      </c>
      <c r="E16" s="24" t="s">
        <v>2</v>
      </c>
      <c r="F16" s="25" t="s">
        <v>3</v>
      </c>
      <c r="G16" s="26" t="s">
        <v>4</v>
      </c>
      <c r="H16" s="24" t="s">
        <v>2</v>
      </c>
      <c r="I16" s="25" t="s">
        <v>3</v>
      </c>
      <c r="J16" s="26" t="s">
        <v>4</v>
      </c>
      <c r="K16" s="24" t="s">
        <v>2</v>
      </c>
      <c r="L16" s="25" t="s">
        <v>3</v>
      </c>
      <c r="M16" s="26" t="s">
        <v>4</v>
      </c>
      <c r="N16" s="24" t="s">
        <v>2</v>
      </c>
      <c r="O16" s="25" t="s">
        <v>3</v>
      </c>
      <c r="P16" s="26" t="s">
        <v>4</v>
      </c>
      <c r="Q16" s="24" t="s">
        <v>2</v>
      </c>
      <c r="R16" s="25" t="s">
        <v>3</v>
      </c>
      <c r="S16" s="26" t="s">
        <v>4</v>
      </c>
    </row>
    <row r="17" spans="1:19" ht="18" hidden="1">
      <c r="A17" s="23" t="s">
        <v>1</v>
      </c>
      <c r="B17" s="27">
        <f>INDEX(ExpTariffsDetention!$A$3:$BD$42,MATCH('ExpDetention Calculator'!$B$2,ExpTariffsDetention!$A$3:$A$42,0),B$22)</f>
        <v>4</v>
      </c>
      <c r="C17" s="27" t="str">
        <f>INDEX(ExpTariffsDetention!$A$3:$BD$42,MATCH('ExpDetention Calculator'!$B$2,ExpTariffsDetention!$A$3:$A$42,0),C$22)</f>
        <v>USD</v>
      </c>
      <c r="D17" s="27">
        <f>INDEX(ExpTariffsDetention!$A$3:$BD$42,MATCH('ExpDetention Calculator'!$B$2,ExpTariffsDetention!$A$3:$A$42,0),D$22)</f>
        <v>0</v>
      </c>
      <c r="E17" s="27">
        <f>INDEX(ExpTariffsDetention!$A$3:$BD$42,MATCH('ExpDetention Calculator'!$B$2,ExpTariffsDetention!$A$3:$A$42,0),E$22)</f>
        <v>4</v>
      </c>
      <c r="F17" s="27" t="str">
        <f>INDEX(ExpTariffsDetention!$A$3:$BD$42,MATCH('ExpDetention Calculator'!$B$2,ExpTariffsDetention!$A$3:$A$42,0),F$22)</f>
        <v>USD</v>
      </c>
      <c r="G17" s="27">
        <f>INDEX(ExpTariffsDetention!$A$3:$BD$42,MATCH('ExpDetention Calculator'!$B$2,ExpTariffsDetention!$A$3:$A$42,0),G$22)</f>
        <v>0</v>
      </c>
      <c r="H17" s="27">
        <f>INDEX(ExpTariffsDetention!$A$3:$BD$42,MATCH('ExpDetention Calculator'!$B$2,ExpTariffsDetention!$A$3:$A$42,0),H$22)</f>
        <v>4</v>
      </c>
      <c r="I17" s="27" t="str">
        <f>INDEX(ExpTariffsDetention!$A$3:$BD$42,MATCH('ExpDetention Calculator'!$B$2,ExpTariffsDetention!$A$3:$A$42,0),I$22)</f>
        <v>USD</v>
      </c>
      <c r="J17" s="27">
        <f>INDEX(ExpTariffsDetention!$A$3:$BD$42,MATCH('ExpDetention Calculator'!$B$2,ExpTariffsDetention!$A$3:$A$42,0),J$22)</f>
        <v>0</v>
      </c>
      <c r="K17" s="27">
        <f>INDEX(ExpTariffsDetention!$A$3:$BD$42,MATCH('ExpDetention Calculator'!$B$2,ExpTariffsDetention!$A$3:$A$42,0),K$22)</f>
        <v>4</v>
      </c>
      <c r="L17" s="27" t="str">
        <f>INDEX(ExpTariffsDetention!$A$3:$BD$42,MATCH('ExpDetention Calculator'!$B$2,ExpTariffsDetention!$A$3:$A$42,0),L$22)</f>
        <v>USD</v>
      </c>
      <c r="M17" s="27">
        <f>INDEX(ExpTariffsDetention!$A$3:$BD$42,MATCH('ExpDetention Calculator'!$B$2,ExpTariffsDetention!$A$3:$A$42,0),M$22)</f>
        <v>0</v>
      </c>
      <c r="N17" s="27">
        <f>INDEX(ExpTariffsDetention!$A$3:$BD$42,MATCH('ExpDetention Calculator'!$B$2,ExpTariffsDetention!$A$3:$A$42,0),N$22)</f>
        <v>4</v>
      </c>
      <c r="O17" s="27" t="str">
        <f>INDEX(ExpTariffsDetention!$A$3:$BD$42,MATCH('ExpDetention Calculator'!$B$2,ExpTariffsDetention!$A$3:$A$42,0),O$22)</f>
        <v>USD</v>
      </c>
      <c r="P17" s="27">
        <f>INDEX(ExpTariffsDetention!$A$3:$BD$42,MATCH('ExpDetention Calculator'!$B$2,ExpTariffsDetention!$A$3:$A$42,0),P$22)</f>
        <v>0</v>
      </c>
      <c r="Q17" s="27">
        <f>INDEX(ExpTariffsDetention!$A$3:$BD$42,MATCH('ExpDetention Calculator'!$B$2,ExpTariffsDetention!$A$3:$A$42,0),Q$22)</f>
        <v>4</v>
      </c>
      <c r="R17" s="27" t="str">
        <f>INDEX(ExpTariffsDetention!$A$3:$BD$42,MATCH('ExpDetention Calculator'!$B$2,ExpTariffsDetention!$A$3:$A$42,0),R$22)</f>
        <v>USD</v>
      </c>
      <c r="S17" s="28">
        <f>INDEX(ExpTariffsDetention!$A$3:$BD$42,MATCH('ExpDetention Calculator'!$B$2,ExpTariffsDetention!$A$3:$A$42,0),S$22)</f>
        <v>0</v>
      </c>
    </row>
    <row r="18" spans="1:19" ht="18" hidden="1">
      <c r="A18" s="29" t="s">
        <v>5</v>
      </c>
      <c r="B18" s="30">
        <f>INDEX(ExpTariffsDetention!$A$3:$BD$42,MATCH('ExpDetention Calculator'!$B$2,ExpTariffsDetention!$A$3:$A$42,0)+1,B$22)</f>
        <v>10</v>
      </c>
      <c r="C18" s="30" t="str">
        <f>INDEX(ExpTariffsDetention!$A$3:$BD$42,MATCH('ExpDetention Calculator'!$B$2,ExpTariffsDetention!$A$3:$A$42,0)+1,C$22)</f>
        <v>USD</v>
      </c>
      <c r="D18" s="30">
        <f>INDEX(ExpTariffsDetention!$A$3:$BD$42,MATCH('ExpDetention Calculator'!$B$2,ExpTariffsDetention!$A$3:$A$42,0)+1,D$22)</f>
        <v>10</v>
      </c>
      <c r="E18" s="30">
        <f>INDEX(ExpTariffsDetention!$A$3:$BD$42,MATCH('ExpDetention Calculator'!$B$2,ExpTariffsDetention!$A$3:$A$42,0)+1,E$22)</f>
        <v>10</v>
      </c>
      <c r="F18" s="30" t="str">
        <f>INDEX(ExpTariffsDetention!$A$3:$BD$42,MATCH('ExpDetention Calculator'!$B$2,ExpTariffsDetention!$A$3:$A$42,0)+1,F$22)</f>
        <v>USD</v>
      </c>
      <c r="G18" s="30">
        <f>INDEX(ExpTariffsDetention!$A$3:$BD$42,MATCH('ExpDetention Calculator'!$B$2,ExpTariffsDetention!$A$3:$A$42,0)+1,G$22)</f>
        <v>20</v>
      </c>
      <c r="H18" s="30">
        <f>INDEX(ExpTariffsDetention!$A$3:$BD$42,MATCH('ExpDetention Calculator'!$B$2,ExpTariffsDetention!$A$3:$A$42,0)+1,H$22)</f>
        <v>14</v>
      </c>
      <c r="I18" s="30" t="str">
        <f>INDEX(ExpTariffsDetention!$A$3:$BD$42,MATCH('ExpDetention Calculator'!$B$2,ExpTariffsDetention!$A$3:$A$42,0)+1,I$22)</f>
        <v>USD</v>
      </c>
      <c r="J18" s="30">
        <f>INDEX(ExpTariffsDetention!$A$3:$BD$42,MATCH('ExpDetention Calculator'!$B$2,ExpTariffsDetention!$A$3:$A$42,0)+1,J$22)</f>
        <v>50</v>
      </c>
      <c r="K18" s="30">
        <f>INDEX(ExpTariffsDetention!$A$3:$BD$42,MATCH('ExpDetention Calculator'!$B$2,ExpTariffsDetention!$A$3:$A$42,0)+1,K$22)</f>
        <v>14</v>
      </c>
      <c r="L18" s="30" t="str">
        <f>INDEX(ExpTariffsDetention!$A$3:$BD$42,MATCH('ExpDetention Calculator'!$B$2,ExpTariffsDetention!$A$3:$A$42,0)+1,L$22)</f>
        <v>USD</v>
      </c>
      <c r="M18" s="30">
        <f>INDEX(ExpTariffsDetention!$A$3:$BD$42,MATCH('ExpDetention Calculator'!$B$2,ExpTariffsDetention!$A$3:$A$42,0)+1,M$22)</f>
        <v>100</v>
      </c>
      <c r="N18" s="30">
        <f>INDEX(ExpTariffsDetention!$A$3:$BD$42,MATCH('ExpDetention Calculator'!$B$2,ExpTariffsDetention!$A$3:$A$42,0)+1,N$22)</f>
        <v>10</v>
      </c>
      <c r="O18" s="30" t="str">
        <f>INDEX(ExpTariffsDetention!$A$3:$BD$42,MATCH('ExpDetention Calculator'!$B$2,ExpTariffsDetention!$A$3:$A$42,0)+1,O$22)</f>
        <v>USD</v>
      </c>
      <c r="P18" s="30">
        <f>INDEX(ExpTariffsDetention!$A$3:$BD$42,MATCH('ExpDetention Calculator'!$B$2,ExpTariffsDetention!$A$3:$A$42,0)+1,P$22)</f>
        <v>30</v>
      </c>
      <c r="Q18" s="30">
        <f>INDEX(ExpTariffsDetention!$A$3:$BD$42,MATCH('ExpDetention Calculator'!$B$2,ExpTariffsDetention!$A$3:$A$42,0)+1,Q$22)</f>
        <v>10</v>
      </c>
      <c r="R18" s="30" t="str">
        <f>INDEX(ExpTariffsDetention!$A$3:$BD$42,MATCH('ExpDetention Calculator'!$B$2,ExpTariffsDetention!$A$3:$A$42,0)+1,R$22)</f>
        <v>USD</v>
      </c>
      <c r="S18" s="31">
        <f>INDEX(ExpTariffsDetention!$A$3:$BD$42,MATCH('ExpDetention Calculator'!$B$2,ExpTariffsDetention!$A$3:$A$42,0)+1,S$22)</f>
        <v>60</v>
      </c>
    </row>
    <row r="19" spans="1:19" ht="18" hidden="1">
      <c r="A19" s="29" t="s">
        <v>7</v>
      </c>
      <c r="B19" s="30">
        <f>INDEX(ExpTariffsDetention!$A$3:$BD$42,MATCH('ExpDetention Calculator'!$B$2,ExpTariffsDetention!$A$3:$A$42,0)+2,B$22)</f>
        <v>10</v>
      </c>
      <c r="C19" s="30" t="str">
        <f>INDEX(ExpTariffsDetention!$A$3:$BD$42,MATCH('ExpDetention Calculator'!$B$2,ExpTariffsDetention!$A$3:$A$42,0)+2,C$22)</f>
        <v>USD</v>
      </c>
      <c r="D19" s="30">
        <f>INDEX(ExpTariffsDetention!$A$3:$BD$42,MATCH('ExpDetention Calculator'!$B$2,ExpTariffsDetention!$A$3:$A$42,0)+2,D$22)</f>
        <v>20</v>
      </c>
      <c r="E19" s="30">
        <f>INDEX(ExpTariffsDetention!$A$3:$BD$42,MATCH('ExpDetention Calculator'!$B$2,ExpTariffsDetention!$A$3:$A$42,0)+2,E$22)</f>
        <v>10</v>
      </c>
      <c r="F19" s="30" t="str">
        <f>INDEX(ExpTariffsDetention!$A$3:$BD$42,MATCH('ExpDetention Calculator'!$B$2,ExpTariffsDetention!$A$3:$A$42,0)+2,F$22)</f>
        <v>USD</v>
      </c>
      <c r="G19" s="30">
        <f>INDEX(ExpTariffsDetention!$A$3:$BD$42,MATCH('ExpDetention Calculator'!$B$2,ExpTariffsDetention!$A$3:$A$42,0)+2,G$22)</f>
        <v>40</v>
      </c>
      <c r="H19" s="30">
        <f>INDEX(ExpTariffsDetention!$A$3:$BD$42,MATCH('ExpDetention Calculator'!$B$2,ExpTariffsDetention!$A$3:$A$42,0)+2,H$22)</f>
        <v>0</v>
      </c>
      <c r="I19" s="30" t="str">
        <f>INDEX(ExpTariffsDetention!$A$3:$BD$42,MATCH('ExpDetention Calculator'!$B$2,ExpTariffsDetention!$A$3:$A$42,0)+2,I$22)</f>
        <v>USD</v>
      </c>
      <c r="J19" s="30">
        <f>INDEX(ExpTariffsDetention!$A$3:$BD$42,MATCH('ExpDetention Calculator'!$B$2,ExpTariffsDetention!$A$3:$A$42,0)+2,J$22)</f>
        <v>0</v>
      </c>
      <c r="K19" s="30">
        <f>INDEX(ExpTariffsDetention!$A$3:$BD$42,MATCH('ExpDetention Calculator'!$B$2,ExpTariffsDetention!$A$3:$A$42,0)+2,K$22)</f>
        <v>0</v>
      </c>
      <c r="L19" s="30" t="str">
        <f>INDEX(ExpTariffsDetention!$A$3:$BD$42,MATCH('ExpDetention Calculator'!$B$2,ExpTariffsDetention!$A$3:$A$42,0)+2,L$22)</f>
        <v>USD</v>
      </c>
      <c r="M19" s="30">
        <f>INDEX(ExpTariffsDetention!$A$3:$BD$42,MATCH('ExpDetention Calculator'!$B$2,ExpTariffsDetention!$A$3:$A$42,0)+2,M$22)</f>
        <v>0</v>
      </c>
      <c r="N19" s="30">
        <f>INDEX(ExpTariffsDetention!$A$3:$BD$42,MATCH('ExpDetention Calculator'!$B$2,ExpTariffsDetention!$A$3:$A$42,0)+2,N$22)</f>
        <v>10</v>
      </c>
      <c r="O19" s="30" t="str">
        <f>INDEX(ExpTariffsDetention!$A$3:$BD$42,MATCH('ExpDetention Calculator'!$B$2,ExpTariffsDetention!$A$3:$A$42,0)+2,O$22)</f>
        <v>USD</v>
      </c>
      <c r="P19" s="30">
        <f>INDEX(ExpTariffsDetention!$A$3:$BD$42,MATCH('ExpDetention Calculator'!$B$2,ExpTariffsDetention!$A$3:$A$42,0)+2,P$22)</f>
        <v>50</v>
      </c>
      <c r="Q19" s="30">
        <f>INDEX(ExpTariffsDetention!$A$3:$BD$42,MATCH('ExpDetention Calculator'!$B$2,ExpTariffsDetention!$A$3:$A$42,0)+2,Q$22)</f>
        <v>10</v>
      </c>
      <c r="R19" s="30" t="str">
        <f>INDEX(ExpTariffsDetention!$A$3:$BD$42,MATCH('ExpDetention Calculator'!$B$2,ExpTariffsDetention!$A$3:$A$42,0)+2,R$22)</f>
        <v>USD</v>
      </c>
      <c r="S19" s="31">
        <f>INDEX(ExpTariffsDetention!$A$3:$BD$42,MATCH('ExpDetention Calculator'!$B$2,ExpTariffsDetention!$A$3:$A$42,0)+2,S$22)</f>
        <v>100</v>
      </c>
    </row>
    <row r="20" spans="1:19" ht="18" hidden="1">
      <c r="A20" s="29" t="s">
        <v>27</v>
      </c>
      <c r="B20" s="30">
        <f>INDEX(ExpTariffsDetention!$A$3:$BD$42,MATCH('ExpDetention Calculator'!$B$2,ExpTariffsDetention!$A$3:$A$42,0)+3,B$22)</f>
        <v>0</v>
      </c>
      <c r="C20" s="30" t="str">
        <f>INDEX(ExpTariffsDetention!$A$3:$BD$42,MATCH('ExpDetention Calculator'!$B$2,ExpTariffsDetention!$A$3:$A$42,0)+3,C$22)</f>
        <v>USD</v>
      </c>
      <c r="D20" s="30">
        <f>INDEX(ExpTariffsDetention!$A$3:$BD$42,MATCH('ExpDetention Calculator'!$B$2,ExpTariffsDetention!$A$3:$A$42,0)+3,D$22)</f>
        <v>0</v>
      </c>
      <c r="E20" s="30">
        <f>INDEX(ExpTariffsDetention!$A$3:$BD$42,MATCH('ExpDetention Calculator'!$B$2,ExpTariffsDetention!$A$3:$A$42,0)+3,E$22)</f>
        <v>0</v>
      </c>
      <c r="F20" s="30" t="str">
        <f>INDEX(ExpTariffsDetention!$A$3:$BD$42,MATCH('ExpDetention Calculator'!$B$2,ExpTariffsDetention!$A$3:$A$42,0)+3,F$22)</f>
        <v>USD</v>
      </c>
      <c r="G20" s="30">
        <f>INDEX(ExpTariffsDetention!$A$3:$BD$42,MATCH('ExpDetention Calculator'!$B$2,ExpTariffsDetention!$A$3:$A$42,0)+3,G$22)</f>
        <v>0</v>
      </c>
      <c r="H20" s="30">
        <f>INDEX(ExpTariffsDetention!$A$3:$BD$42,MATCH('ExpDetention Calculator'!$B$2,ExpTariffsDetention!$A$3:$A$42,0)+3,H$22)</f>
        <v>0</v>
      </c>
      <c r="I20" s="30" t="str">
        <f>INDEX(ExpTariffsDetention!$A$3:$BD$42,MATCH('ExpDetention Calculator'!$B$2,ExpTariffsDetention!$A$3:$A$42,0)+3,I$22)</f>
        <v>USD</v>
      </c>
      <c r="J20" s="30">
        <f>INDEX(ExpTariffsDetention!$A$3:$BD$42,MATCH('ExpDetention Calculator'!$B$2,ExpTariffsDetention!$A$3:$A$42,0)+3,J$22)</f>
        <v>0</v>
      </c>
      <c r="K20" s="30">
        <f>INDEX(ExpTariffsDetention!$A$3:$BD$42,MATCH('ExpDetention Calculator'!$B$2,ExpTariffsDetention!$A$3:$A$42,0)+3,K$22)</f>
        <v>0</v>
      </c>
      <c r="L20" s="30" t="str">
        <f>INDEX(ExpTariffsDetention!$A$3:$BD$42,MATCH('ExpDetention Calculator'!$B$2,ExpTariffsDetention!$A$3:$A$42,0)+3,L$22)</f>
        <v>USD</v>
      </c>
      <c r="M20" s="30">
        <f>INDEX(ExpTariffsDetention!$A$3:$BD$42,MATCH('ExpDetention Calculator'!$B$2,ExpTariffsDetention!$A$3:$A$42,0)+3,M$22)</f>
        <v>0</v>
      </c>
      <c r="N20" s="30">
        <f>INDEX(ExpTariffsDetention!$A$3:$BD$42,MATCH('ExpDetention Calculator'!$B$2,ExpTariffsDetention!$A$3:$A$42,0)+3,N$22)</f>
        <v>0</v>
      </c>
      <c r="O20" s="30" t="str">
        <f>INDEX(ExpTariffsDetention!$A$3:$BD$42,MATCH('ExpDetention Calculator'!$B$2,ExpTariffsDetention!$A$3:$A$42,0)+3,O$22)</f>
        <v>USD</v>
      </c>
      <c r="P20" s="30">
        <f>INDEX(ExpTariffsDetention!$A$3:$BD$42,MATCH('ExpDetention Calculator'!$B$2,ExpTariffsDetention!$A$3:$A$42,0)+3,P$22)</f>
        <v>0</v>
      </c>
      <c r="Q20" s="30">
        <f>INDEX(ExpTariffsDetention!$A$3:$BD$42,MATCH('ExpDetention Calculator'!$B$2,ExpTariffsDetention!$A$3:$A$42,0)+3,Q$22)</f>
        <v>0</v>
      </c>
      <c r="R20" s="30" t="str">
        <f>INDEX(ExpTariffsDetention!$A$3:$BD$42,MATCH('ExpDetention Calculator'!$B$2,ExpTariffsDetention!$A$3:$A$42,0)+3,R$22)</f>
        <v>USD</v>
      </c>
      <c r="S20" s="31">
        <f>INDEX(ExpTariffsDetention!$A$3:$BD$42,MATCH('ExpDetention Calculator'!$B$2,ExpTariffsDetention!$A$3:$A$42,0)+3,S$22)</f>
        <v>0</v>
      </c>
    </row>
    <row r="21" spans="1:19" ht="18.75" hidden="1" thickBot="1">
      <c r="A21" s="32" t="s">
        <v>0</v>
      </c>
      <c r="B21" s="33">
        <f>INDEX(ExpTariffsDetention!$A$3:$BD$42,MATCH('ExpDetention Calculator'!$B$2,ExpTariffsDetention!$A$3:$A$42,0)+4,B$22)</f>
        <v>0</v>
      </c>
      <c r="C21" s="33" t="str">
        <f>INDEX(ExpTariffsDetention!$A$3:$BD$42,MATCH('ExpDetention Calculator'!$B$2,ExpTariffsDetention!$A$3:$A$42,0)+4,C$22)</f>
        <v>USD</v>
      </c>
      <c r="D21" s="33">
        <f>INDEX(ExpTariffsDetention!$A$3:$BD$42,MATCH('ExpDetention Calculator'!$B$2,ExpTariffsDetention!$A$3:$A$42,0)+4,D$22)</f>
        <v>40</v>
      </c>
      <c r="E21" s="33">
        <f>INDEX(ExpTariffsDetention!$A$3:$BD$42,MATCH('ExpDetention Calculator'!$B$2,ExpTariffsDetention!$A$3:$A$42,0)+4,E$22)</f>
        <v>0</v>
      </c>
      <c r="F21" s="33" t="str">
        <f>INDEX(ExpTariffsDetention!$A$3:$BD$42,MATCH('ExpDetention Calculator'!$B$2,ExpTariffsDetention!$A$3:$A$42,0)+4,F$22)</f>
        <v>USD</v>
      </c>
      <c r="G21" s="33">
        <f>INDEX(ExpTariffsDetention!$A$3:$BD$42,MATCH('ExpDetention Calculator'!$B$2,ExpTariffsDetention!$A$3:$A$42,0)+4,G$22)</f>
        <v>80</v>
      </c>
      <c r="H21" s="33">
        <f>INDEX(ExpTariffsDetention!$A$3:$BD$42,MATCH('ExpDetention Calculator'!$B$2,ExpTariffsDetention!$A$3:$A$42,0)+4,H$22)</f>
        <v>0</v>
      </c>
      <c r="I21" s="33" t="str">
        <f>INDEX(ExpTariffsDetention!$A$3:$BD$42,MATCH('ExpDetention Calculator'!$B$2,ExpTariffsDetention!$A$3:$A$42,0)+4,I$22)</f>
        <v>USD</v>
      </c>
      <c r="J21" s="33">
        <f>INDEX(ExpTariffsDetention!$A$3:$BD$42,MATCH('ExpDetention Calculator'!$B$2,ExpTariffsDetention!$A$3:$A$42,0)+4,J$22)</f>
        <v>75</v>
      </c>
      <c r="K21" s="33">
        <f>INDEX(ExpTariffsDetention!$A$3:$BD$42,MATCH('ExpDetention Calculator'!$B$2,ExpTariffsDetention!$A$3:$A$42,0)+4,K$22)</f>
        <v>0</v>
      </c>
      <c r="L21" s="33" t="str">
        <f>INDEX(ExpTariffsDetention!$A$3:$BD$42,MATCH('ExpDetention Calculator'!$B$2,ExpTariffsDetention!$A$3:$A$42,0)+4,L$22)</f>
        <v>USD</v>
      </c>
      <c r="M21" s="33">
        <f>INDEX(ExpTariffsDetention!$A$3:$BD$42,MATCH('ExpDetention Calculator'!$B$2,ExpTariffsDetention!$A$3:$A$42,0)+4,M$22)</f>
        <v>150</v>
      </c>
      <c r="N21" s="33">
        <f>INDEX(ExpTariffsDetention!$A$3:$BD$42,MATCH('ExpDetention Calculator'!$B$2,ExpTariffsDetention!$A$3:$A$42,0)+4,N$22)</f>
        <v>0</v>
      </c>
      <c r="O21" s="33" t="str">
        <f>INDEX(ExpTariffsDetention!$A$3:$BD$42,MATCH('ExpDetention Calculator'!$B$2,ExpTariffsDetention!$A$3:$A$42,0)+4,O$22)</f>
        <v>USD</v>
      </c>
      <c r="P21" s="33">
        <f>INDEX(ExpTariffsDetention!$A$3:$BD$42,MATCH('ExpDetention Calculator'!$B$2,ExpTariffsDetention!$A$3:$A$42,0)+4,P$22)</f>
        <v>100</v>
      </c>
      <c r="Q21" s="33">
        <f>INDEX(ExpTariffsDetention!$A$3:$BD$42,MATCH('ExpDetention Calculator'!$B$2,ExpTariffsDetention!$A$3:$A$42,0)+4,Q$22)</f>
        <v>0</v>
      </c>
      <c r="R21" s="33" t="str">
        <f>INDEX(ExpTariffsDetention!$A$3:$BD$42,MATCH('ExpDetention Calculator'!$B$2,ExpTariffsDetention!$A$3:$A$42,0)+4,R$22)</f>
        <v>USD</v>
      </c>
      <c r="S21" s="33">
        <f>INDEX(ExpTariffsDetention!$A$3:$BD$42,MATCH('ExpDetention Calculator'!$B$2,ExpTariffsDetention!$A$3:$A$42,0)+4,S$22)</f>
        <v>200</v>
      </c>
    </row>
    <row r="22" spans="1:19" hidden="1">
      <c r="B22" s="2">
        <v>3</v>
      </c>
      <c r="C22" s="2">
        <v>4</v>
      </c>
      <c r="D22" s="2">
        <v>5</v>
      </c>
      <c r="E22" s="2">
        <v>6</v>
      </c>
      <c r="F22" s="2">
        <v>7</v>
      </c>
      <c r="G22" s="2">
        <v>8</v>
      </c>
      <c r="H22" s="2">
        <v>9</v>
      </c>
      <c r="I22" s="2">
        <v>10</v>
      </c>
      <c r="J22" s="2">
        <v>11</v>
      </c>
      <c r="K22" s="2">
        <v>12</v>
      </c>
      <c r="L22" s="2">
        <v>13</v>
      </c>
      <c r="M22" s="2">
        <v>14</v>
      </c>
      <c r="N22" s="2">
        <v>15</v>
      </c>
      <c r="O22" s="2">
        <v>16</v>
      </c>
      <c r="P22" s="2">
        <v>17</v>
      </c>
      <c r="Q22" s="2">
        <v>18</v>
      </c>
      <c r="R22" s="2">
        <v>19</v>
      </c>
      <c r="S22" s="2">
        <v>20</v>
      </c>
    </row>
    <row r="24" spans="1:19" ht="153" customHeight="1">
      <c r="B24" s="122" t="s">
        <v>83</v>
      </c>
      <c r="C24" s="122"/>
      <c r="D24" s="122"/>
      <c r="E24" s="122"/>
      <c r="F24" s="122"/>
      <c r="G24" s="122"/>
      <c r="H24" s="122"/>
      <c r="I24" s="122"/>
      <c r="J24" s="122"/>
      <c r="K24" s="122"/>
      <c r="L24" s="122"/>
      <c r="M24" s="122"/>
      <c r="N24" s="122"/>
    </row>
  </sheetData>
  <sheetProtection algorithmName="SHA-512" hashValue="oE3niBOSGl2FP+OMzmTZgf7/7aLwpoet6hWIK5XAd/kwtLaowTehMKVYdgrSYKiT0ckB8sj2r6RnNmyCYrta4Q==" saltValue="52twx80/DD9ScQqzZ15YWQ==" spinCount="100000" sheet="1" objects="1" scenarios="1"/>
  <mergeCells count="3">
    <mergeCell ref="E1:M2"/>
    <mergeCell ref="D5:E5"/>
    <mergeCell ref="B24:N24"/>
  </mergeCells>
  <dataValidations count="4">
    <dataValidation type="date" allowBlank="1" showErrorMessage="1" error="Please check if the date is correct !! " sqref="B4:B5" xr:uid="{73CE3A50-4173-46EC-BBEF-918E49B0F3FD}">
      <formula1>1</formula1>
      <formula2>73051</formula2>
    </dataValidation>
    <dataValidation allowBlank="1" showErrorMessage="1" sqref="B6 B1" xr:uid="{CDCBED7C-C05F-448B-B0B3-B510CC6863FC}"/>
    <dataValidation type="list" allowBlank="1" showInputMessage="1" showErrorMessage="1" sqref="B2" xr:uid="{2DCAB126-0DE6-4FC5-B6F3-1644DC58F7AC}">
      <formula1>$V$2</formula1>
    </dataValidation>
    <dataValidation type="list" allowBlank="1" showInputMessage="1" showErrorMessage="1" sqref="B3" xr:uid="{2F255E11-85E0-4B54-941F-C493ACFE33BD}">
      <formula1>$U$2:$U$7</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12"/>
  <sheetViews>
    <sheetView workbookViewId="0">
      <pane xSplit="1" topLeftCell="I1" activePane="topRight" state="frozen"/>
      <selection pane="topRight" activeCell="L32" sqref="L32"/>
    </sheetView>
  </sheetViews>
  <sheetFormatPr defaultColWidth="9.140625" defaultRowHeight="15"/>
  <cols>
    <col min="1" max="1" width="26.7109375" bestFit="1" customWidth="1"/>
    <col min="2" max="2" width="13.7109375" bestFit="1" customWidth="1"/>
    <col min="3" max="3" width="9.140625" style="14"/>
    <col min="4" max="4" width="20.42578125" style="14" bestFit="1" customWidth="1"/>
    <col min="5" max="6" width="9.140625" style="14"/>
    <col min="7" max="7" width="20.42578125" style="14" bestFit="1" customWidth="1"/>
    <col min="8" max="8" width="9.140625" style="14"/>
    <col min="9" max="9" width="9.7109375" style="14" bestFit="1" customWidth="1"/>
    <col min="10" max="10" width="25.85546875" style="14" bestFit="1" customWidth="1"/>
    <col min="11" max="11" width="16.7109375" style="14" bestFit="1" customWidth="1"/>
    <col min="12" max="12" width="9.140625" style="14"/>
    <col min="13" max="13" width="25.85546875" style="14" bestFit="1" customWidth="1"/>
    <col min="14" max="15" width="9.140625" style="14"/>
    <col min="16" max="16" width="21.140625" style="14" bestFit="1" customWidth="1"/>
    <col min="17" max="17" width="9.140625" style="14"/>
    <col min="18" max="18" width="9.7109375" style="14" bestFit="1" customWidth="1"/>
    <col min="19" max="19" width="21.140625" style="14" bestFit="1" customWidth="1"/>
    <col min="20" max="20" width="9.140625" style="14"/>
    <col min="21" max="21" width="5.140625" bestFit="1" customWidth="1"/>
    <col min="22" max="22" width="17.7109375" bestFit="1" customWidth="1"/>
    <col min="24" max="24" width="5.140625" bestFit="1" customWidth="1"/>
    <col min="25" max="25" width="17.7109375" bestFit="1" customWidth="1"/>
    <col min="27" max="27" width="5.140625" bestFit="1" customWidth="1"/>
    <col min="28" max="28" width="18.7109375" bestFit="1" customWidth="1"/>
    <col min="29" max="29" width="12.140625" bestFit="1" customWidth="1"/>
    <col min="31" max="31" width="11.140625" bestFit="1" customWidth="1"/>
    <col min="34" max="34" width="11.140625" bestFit="1" customWidth="1"/>
  </cols>
  <sheetData>
    <row r="1" spans="1:41" ht="18.75">
      <c r="A1" s="3"/>
      <c r="B1" s="3"/>
      <c r="C1" s="4" t="s">
        <v>16</v>
      </c>
      <c r="D1" s="5" t="s">
        <v>16</v>
      </c>
      <c r="E1" s="6" t="s">
        <v>16</v>
      </c>
      <c r="F1" s="4" t="s">
        <v>17</v>
      </c>
      <c r="G1" s="5" t="s">
        <v>17</v>
      </c>
      <c r="H1" s="6" t="s">
        <v>17</v>
      </c>
      <c r="I1" s="4" t="s">
        <v>12</v>
      </c>
      <c r="J1" s="5" t="s">
        <v>12</v>
      </c>
      <c r="K1" s="6" t="s">
        <v>12</v>
      </c>
      <c r="L1" s="4" t="s">
        <v>13</v>
      </c>
      <c r="M1" s="5" t="s">
        <v>13</v>
      </c>
      <c r="N1" s="6" t="s">
        <v>13</v>
      </c>
      <c r="O1" s="4" t="s">
        <v>21</v>
      </c>
      <c r="P1" s="5" t="s">
        <v>21</v>
      </c>
      <c r="Q1" s="6" t="s">
        <v>21</v>
      </c>
      <c r="R1" s="4" t="s">
        <v>22</v>
      </c>
      <c r="S1" s="5" t="s">
        <v>22</v>
      </c>
      <c r="T1" s="6" t="s">
        <v>22</v>
      </c>
      <c r="U1" s="4" t="s">
        <v>23</v>
      </c>
      <c r="V1" s="5" t="s">
        <v>23</v>
      </c>
      <c r="W1" s="6" t="s">
        <v>23</v>
      </c>
      <c r="X1" s="4" t="s">
        <v>24</v>
      </c>
      <c r="Y1" s="5" t="s">
        <v>24</v>
      </c>
      <c r="Z1" s="6" t="s">
        <v>24</v>
      </c>
      <c r="AA1" s="4" t="s">
        <v>32</v>
      </c>
      <c r="AB1" s="5" t="s">
        <v>32</v>
      </c>
      <c r="AC1" s="6" t="s">
        <v>32</v>
      </c>
      <c r="AD1" s="4" t="s">
        <v>36</v>
      </c>
      <c r="AE1" s="5" t="s">
        <v>36</v>
      </c>
      <c r="AF1" s="6" t="s">
        <v>36</v>
      </c>
      <c r="AG1" s="4" t="s">
        <v>37</v>
      </c>
      <c r="AH1" s="5" t="s">
        <v>37</v>
      </c>
      <c r="AI1" s="6" t="s">
        <v>37</v>
      </c>
      <c r="AJ1" s="4" t="s">
        <v>25</v>
      </c>
      <c r="AK1" s="5" t="s">
        <v>25</v>
      </c>
      <c r="AL1" s="6" t="s">
        <v>25</v>
      </c>
      <c r="AM1" s="4" t="s">
        <v>26</v>
      </c>
      <c r="AN1" s="5" t="s">
        <v>26</v>
      </c>
      <c r="AO1" s="6" t="s">
        <v>26</v>
      </c>
    </row>
    <row r="2" spans="1:41" ht="18.75">
      <c r="A2" s="3" t="s">
        <v>14</v>
      </c>
      <c r="B2" s="3" t="s">
        <v>8</v>
      </c>
      <c r="C2" s="7" t="s">
        <v>2</v>
      </c>
      <c r="D2" s="7" t="s">
        <v>3</v>
      </c>
      <c r="E2" s="7" t="s">
        <v>4</v>
      </c>
      <c r="F2" s="7" t="s">
        <v>2</v>
      </c>
      <c r="G2" s="7" t="s">
        <v>3</v>
      </c>
      <c r="H2" s="7" t="s">
        <v>4</v>
      </c>
      <c r="I2" s="7" t="s">
        <v>2</v>
      </c>
      <c r="J2" s="7" t="s">
        <v>3</v>
      </c>
      <c r="K2" s="7" t="s">
        <v>4</v>
      </c>
      <c r="L2" s="7" t="s">
        <v>2</v>
      </c>
      <c r="M2" s="7" t="s">
        <v>3</v>
      </c>
      <c r="N2" s="7" t="s">
        <v>4</v>
      </c>
      <c r="O2" s="7" t="s">
        <v>2</v>
      </c>
      <c r="P2" s="7" t="s">
        <v>3</v>
      </c>
      <c r="Q2" s="7" t="s">
        <v>4</v>
      </c>
      <c r="R2" s="7" t="s">
        <v>2</v>
      </c>
      <c r="S2" s="7" t="s">
        <v>3</v>
      </c>
      <c r="T2" s="7" t="s">
        <v>4</v>
      </c>
      <c r="U2" s="7" t="s">
        <v>2</v>
      </c>
      <c r="V2" s="7" t="s">
        <v>3</v>
      </c>
      <c r="W2" s="7" t="s">
        <v>4</v>
      </c>
      <c r="X2" s="7" t="s">
        <v>2</v>
      </c>
      <c r="Y2" s="7" t="s">
        <v>3</v>
      </c>
      <c r="Z2" s="7" t="s">
        <v>4</v>
      </c>
      <c r="AA2" s="7" t="s">
        <v>2</v>
      </c>
      <c r="AB2" s="41" t="s">
        <v>3</v>
      </c>
      <c r="AC2" s="7" t="s">
        <v>4</v>
      </c>
      <c r="AD2" s="7" t="s">
        <v>2</v>
      </c>
      <c r="AE2" s="41" t="s">
        <v>3</v>
      </c>
      <c r="AF2" s="7" t="s">
        <v>4</v>
      </c>
      <c r="AG2" s="7" t="s">
        <v>2</v>
      </c>
      <c r="AH2" s="41" t="s">
        <v>3</v>
      </c>
      <c r="AI2" s="7" t="s">
        <v>4</v>
      </c>
      <c r="AJ2" s="7" t="s">
        <v>2</v>
      </c>
      <c r="AK2" s="41" t="s">
        <v>3</v>
      </c>
      <c r="AL2" s="7" t="s">
        <v>4</v>
      </c>
      <c r="AM2" s="7" t="s">
        <v>2</v>
      </c>
      <c r="AN2" s="41" t="s">
        <v>3</v>
      </c>
      <c r="AO2" s="7" t="s">
        <v>4</v>
      </c>
    </row>
    <row r="3" spans="1:41" ht="18.75">
      <c r="A3" s="11" t="s">
        <v>33</v>
      </c>
      <c r="B3" s="11" t="s">
        <v>1</v>
      </c>
      <c r="C3" s="37">
        <v>5</v>
      </c>
      <c r="D3" s="38"/>
      <c r="E3" s="37"/>
      <c r="F3" s="37">
        <v>5</v>
      </c>
      <c r="G3" s="38"/>
      <c r="H3" s="37"/>
      <c r="I3" s="37">
        <v>5</v>
      </c>
      <c r="J3" s="38"/>
      <c r="K3" s="37"/>
      <c r="L3" s="37">
        <v>5</v>
      </c>
      <c r="M3" s="38"/>
      <c r="N3" s="37"/>
      <c r="O3" s="37">
        <v>0</v>
      </c>
      <c r="P3" s="38"/>
      <c r="Q3" s="37"/>
      <c r="R3" s="37">
        <v>0</v>
      </c>
      <c r="S3" s="38"/>
      <c r="T3" s="37"/>
      <c r="U3" s="37">
        <v>0</v>
      </c>
      <c r="V3" s="38"/>
      <c r="W3" s="37"/>
      <c r="X3" s="37">
        <v>0</v>
      </c>
      <c r="Y3" s="38"/>
      <c r="Z3" s="37"/>
      <c r="AA3" s="37">
        <v>0</v>
      </c>
      <c r="AB3" s="38"/>
      <c r="AC3" s="37"/>
      <c r="AD3" s="37"/>
      <c r="AE3" s="38"/>
      <c r="AF3" s="37" t="s">
        <v>35</v>
      </c>
      <c r="AG3" s="37">
        <v>0</v>
      </c>
      <c r="AH3" s="38"/>
      <c r="AI3" s="37" t="s">
        <v>35</v>
      </c>
      <c r="AJ3" s="37">
        <v>0</v>
      </c>
      <c r="AK3" s="38"/>
      <c r="AL3" s="37" t="s">
        <v>35</v>
      </c>
      <c r="AM3" s="37">
        <v>0</v>
      </c>
      <c r="AN3" s="38"/>
      <c r="AO3" s="37" t="s">
        <v>35</v>
      </c>
    </row>
    <row r="4" spans="1:41" ht="18.75">
      <c r="A4" s="47" t="s">
        <v>33</v>
      </c>
      <c r="B4" s="12" t="s">
        <v>5</v>
      </c>
      <c r="C4" s="39">
        <v>10</v>
      </c>
      <c r="D4" s="39" t="s">
        <v>20</v>
      </c>
      <c r="E4" s="39">
        <v>444</v>
      </c>
      <c r="F4" s="39">
        <v>10</v>
      </c>
      <c r="G4" s="39" t="s">
        <v>20</v>
      </c>
      <c r="H4" s="39">
        <v>908</v>
      </c>
      <c r="I4" s="39">
        <v>10</v>
      </c>
      <c r="J4" s="39" t="s">
        <v>20</v>
      </c>
      <c r="K4" s="39">
        <v>444</v>
      </c>
      <c r="L4" s="39">
        <v>10</v>
      </c>
      <c r="M4" s="39" t="s">
        <v>20</v>
      </c>
      <c r="N4" s="39">
        <v>908</v>
      </c>
      <c r="O4" s="39">
        <v>10</v>
      </c>
      <c r="P4" s="39" t="s">
        <v>20</v>
      </c>
      <c r="Q4" s="39">
        <v>653</v>
      </c>
      <c r="R4" s="39">
        <v>10</v>
      </c>
      <c r="S4" s="39" t="s">
        <v>20</v>
      </c>
      <c r="T4" s="39">
        <v>1300</v>
      </c>
      <c r="U4" s="39">
        <v>10</v>
      </c>
      <c r="V4" s="39" t="s">
        <v>20</v>
      </c>
      <c r="W4" s="39">
        <v>868</v>
      </c>
      <c r="X4" s="39">
        <v>10</v>
      </c>
      <c r="Y4" s="39" t="s">
        <v>20</v>
      </c>
      <c r="Z4" s="39">
        <v>1736</v>
      </c>
      <c r="AA4" s="39">
        <v>10</v>
      </c>
      <c r="AB4" s="39" t="s">
        <v>20</v>
      </c>
      <c r="AC4" s="39">
        <v>1424</v>
      </c>
      <c r="AD4" s="39"/>
      <c r="AE4" s="39" t="s">
        <v>20</v>
      </c>
      <c r="AF4" s="39" t="s">
        <v>35</v>
      </c>
      <c r="AG4" s="39"/>
      <c r="AH4" s="39" t="s">
        <v>20</v>
      </c>
      <c r="AI4" s="39" t="s">
        <v>35</v>
      </c>
      <c r="AJ4" s="39"/>
      <c r="AK4" s="39" t="s">
        <v>20</v>
      </c>
      <c r="AL4" s="39" t="s">
        <v>35</v>
      </c>
      <c r="AM4" s="39"/>
      <c r="AN4" s="39" t="s">
        <v>20</v>
      </c>
      <c r="AO4" s="39" t="s">
        <v>35</v>
      </c>
    </row>
    <row r="5" spans="1:41" ht="18.75">
      <c r="A5" s="47" t="s">
        <v>33</v>
      </c>
      <c r="B5" s="12" t="s">
        <v>7</v>
      </c>
      <c r="C5" s="39"/>
      <c r="D5" s="39" t="s">
        <v>20</v>
      </c>
      <c r="E5" s="40"/>
      <c r="F5" s="39"/>
      <c r="G5" s="39" t="s">
        <v>20</v>
      </c>
      <c r="H5" s="39"/>
      <c r="I5" s="39"/>
      <c r="J5" s="39" t="s">
        <v>20</v>
      </c>
      <c r="K5" s="39"/>
      <c r="L5" s="39"/>
      <c r="M5" s="39" t="s">
        <v>20</v>
      </c>
      <c r="N5" s="39"/>
      <c r="O5" s="39"/>
      <c r="P5" s="39" t="s">
        <v>20</v>
      </c>
      <c r="Q5" s="39"/>
      <c r="R5" s="39"/>
      <c r="S5" s="39" t="s">
        <v>20</v>
      </c>
      <c r="T5" s="39"/>
      <c r="U5" s="39"/>
      <c r="V5" s="39" t="s">
        <v>20</v>
      </c>
      <c r="W5" s="39"/>
      <c r="X5" s="39"/>
      <c r="Y5" s="39" t="s">
        <v>20</v>
      </c>
      <c r="Z5" s="39"/>
      <c r="AA5" s="39"/>
      <c r="AB5" s="39" t="s">
        <v>20</v>
      </c>
      <c r="AC5" s="39"/>
      <c r="AD5" s="39"/>
      <c r="AE5" s="39" t="s">
        <v>20</v>
      </c>
      <c r="AF5" s="39" t="s">
        <v>35</v>
      </c>
      <c r="AG5" s="39"/>
      <c r="AH5" s="39" t="s">
        <v>20</v>
      </c>
      <c r="AI5" s="39" t="s">
        <v>35</v>
      </c>
      <c r="AJ5" s="39"/>
      <c r="AK5" s="39" t="s">
        <v>20</v>
      </c>
      <c r="AL5" s="39" t="s">
        <v>35</v>
      </c>
      <c r="AM5" s="39"/>
      <c r="AN5" s="39" t="s">
        <v>20</v>
      </c>
      <c r="AO5" s="39" t="s">
        <v>35</v>
      </c>
    </row>
    <row r="6" spans="1:41" ht="18.75">
      <c r="A6" s="47" t="s">
        <v>33</v>
      </c>
      <c r="B6" s="12" t="s">
        <v>27</v>
      </c>
      <c r="C6" s="39"/>
      <c r="D6" s="39" t="s">
        <v>20</v>
      </c>
      <c r="E6" s="40"/>
      <c r="F6" s="39"/>
      <c r="G6" s="39" t="s">
        <v>20</v>
      </c>
      <c r="H6" s="39"/>
      <c r="I6" s="39"/>
      <c r="J6" s="39" t="s">
        <v>20</v>
      </c>
      <c r="K6" s="39"/>
      <c r="L6" s="39"/>
      <c r="M6" s="39" t="s">
        <v>20</v>
      </c>
      <c r="N6" s="39"/>
      <c r="O6" s="39"/>
      <c r="P6" s="39" t="s">
        <v>20</v>
      </c>
      <c r="Q6" s="39"/>
      <c r="R6" s="39"/>
      <c r="S6" s="39" t="s">
        <v>20</v>
      </c>
      <c r="T6" s="39"/>
      <c r="U6" s="39"/>
      <c r="V6" s="39" t="s">
        <v>20</v>
      </c>
      <c r="W6" s="39"/>
      <c r="X6" s="39"/>
      <c r="Y6" s="39" t="s">
        <v>20</v>
      </c>
      <c r="Z6" s="39"/>
      <c r="AA6" s="39"/>
      <c r="AB6" s="39" t="s">
        <v>20</v>
      </c>
      <c r="AC6" s="39"/>
      <c r="AD6" s="39"/>
      <c r="AE6" s="39" t="s">
        <v>20</v>
      </c>
      <c r="AF6" s="39" t="s">
        <v>35</v>
      </c>
      <c r="AG6" s="39"/>
      <c r="AH6" s="39" t="s">
        <v>20</v>
      </c>
      <c r="AI6" s="39" t="s">
        <v>35</v>
      </c>
      <c r="AJ6" s="39"/>
      <c r="AK6" s="39" t="s">
        <v>20</v>
      </c>
      <c r="AL6" s="39" t="s">
        <v>35</v>
      </c>
      <c r="AM6" s="39"/>
      <c r="AN6" s="39" t="s">
        <v>20</v>
      </c>
      <c r="AO6" s="39" t="s">
        <v>35</v>
      </c>
    </row>
    <row r="7" spans="1:41" ht="18.75">
      <c r="A7" s="48" t="s">
        <v>33</v>
      </c>
      <c r="B7" s="13" t="s">
        <v>0</v>
      </c>
      <c r="C7" s="41"/>
      <c r="D7" s="39" t="s">
        <v>20</v>
      </c>
      <c r="E7" s="41">
        <v>1093</v>
      </c>
      <c r="F7" s="41"/>
      <c r="G7" s="39" t="s">
        <v>20</v>
      </c>
      <c r="H7" s="41">
        <v>1745</v>
      </c>
      <c r="I7" s="41"/>
      <c r="J7" s="39" t="s">
        <v>20</v>
      </c>
      <c r="K7" s="41">
        <v>1093</v>
      </c>
      <c r="L7" s="41"/>
      <c r="M7" s="39" t="s">
        <v>20</v>
      </c>
      <c r="N7" s="41">
        <v>1745</v>
      </c>
      <c r="O7" s="41"/>
      <c r="P7" s="39" t="s">
        <v>20</v>
      </c>
      <c r="Q7" s="41">
        <v>1627</v>
      </c>
      <c r="R7" s="41"/>
      <c r="S7" s="39" t="s">
        <v>20</v>
      </c>
      <c r="T7" s="41">
        <v>2603</v>
      </c>
      <c r="U7" s="41"/>
      <c r="V7" s="39" t="s">
        <v>20</v>
      </c>
      <c r="W7" s="41">
        <v>2169</v>
      </c>
      <c r="X7" s="41"/>
      <c r="Y7" s="39" t="s">
        <v>20</v>
      </c>
      <c r="Z7" s="41">
        <v>3471</v>
      </c>
      <c r="AA7" s="41"/>
      <c r="AB7" s="39" t="s">
        <v>20</v>
      </c>
      <c r="AC7" s="41">
        <v>3558</v>
      </c>
      <c r="AD7" s="41"/>
      <c r="AE7" s="39" t="s">
        <v>20</v>
      </c>
      <c r="AF7" s="41" t="s">
        <v>35</v>
      </c>
      <c r="AG7" s="41"/>
      <c r="AH7" s="39" t="s">
        <v>20</v>
      </c>
      <c r="AI7" s="41" t="s">
        <v>35</v>
      </c>
      <c r="AJ7" s="41"/>
      <c r="AK7" s="39" t="s">
        <v>20</v>
      </c>
      <c r="AL7" s="41" t="s">
        <v>35</v>
      </c>
      <c r="AM7" s="41"/>
      <c r="AN7" s="39" t="s">
        <v>20</v>
      </c>
      <c r="AO7" s="41" t="s">
        <v>35</v>
      </c>
    </row>
    <row r="8" spans="1:41" ht="18.75">
      <c r="A8" s="8" t="s">
        <v>34</v>
      </c>
      <c r="B8" s="8" t="s">
        <v>1</v>
      </c>
      <c r="C8" s="42">
        <v>5</v>
      </c>
      <c r="D8" s="43" t="s">
        <v>11</v>
      </c>
      <c r="E8" s="42"/>
      <c r="F8" s="42">
        <v>5</v>
      </c>
      <c r="G8" s="43" t="s">
        <v>11</v>
      </c>
      <c r="H8" s="42"/>
      <c r="I8" s="42">
        <v>5</v>
      </c>
      <c r="J8" s="43" t="s">
        <v>11</v>
      </c>
      <c r="K8" s="42"/>
      <c r="L8" s="42">
        <v>5</v>
      </c>
      <c r="M8" s="43" t="s">
        <v>11</v>
      </c>
      <c r="N8" s="42"/>
      <c r="O8" s="42">
        <v>5</v>
      </c>
      <c r="P8" s="43" t="s">
        <v>11</v>
      </c>
      <c r="Q8" s="42"/>
      <c r="R8" s="42">
        <v>5</v>
      </c>
      <c r="S8" s="43" t="s">
        <v>11</v>
      </c>
      <c r="T8" s="42"/>
      <c r="U8" s="42">
        <v>5</v>
      </c>
      <c r="V8" s="43" t="s">
        <v>11</v>
      </c>
      <c r="W8" s="42" t="s">
        <v>35</v>
      </c>
      <c r="X8" s="42">
        <v>5</v>
      </c>
      <c r="Y8" s="43" t="s">
        <v>11</v>
      </c>
      <c r="Z8" s="42" t="s">
        <v>35</v>
      </c>
      <c r="AA8" s="42">
        <v>0</v>
      </c>
      <c r="AB8" s="43" t="s">
        <v>11</v>
      </c>
      <c r="AC8" s="42" t="s">
        <v>35</v>
      </c>
      <c r="AD8" s="42">
        <v>5</v>
      </c>
      <c r="AE8" s="43" t="s">
        <v>11</v>
      </c>
      <c r="AF8" s="42"/>
      <c r="AG8" s="42">
        <v>5</v>
      </c>
      <c r="AH8" s="43" t="s">
        <v>11</v>
      </c>
      <c r="AI8" s="42"/>
      <c r="AJ8" s="42">
        <v>5</v>
      </c>
      <c r="AK8" s="43" t="s">
        <v>11</v>
      </c>
      <c r="AL8" s="42"/>
      <c r="AM8" s="42">
        <v>5</v>
      </c>
      <c r="AN8" s="43" t="s">
        <v>11</v>
      </c>
      <c r="AO8" s="42"/>
    </row>
    <row r="9" spans="1:41" ht="18.75">
      <c r="A9" s="49" t="s">
        <v>34</v>
      </c>
      <c r="B9" s="9" t="s">
        <v>5</v>
      </c>
      <c r="C9" s="44">
        <v>10</v>
      </c>
      <c r="D9" s="44" t="s">
        <v>6</v>
      </c>
      <c r="E9" s="44">
        <v>17.100000000000001</v>
      </c>
      <c r="F9" s="44">
        <v>10</v>
      </c>
      <c r="G9" s="44" t="s">
        <v>6</v>
      </c>
      <c r="H9" s="44">
        <v>33</v>
      </c>
      <c r="I9" s="44">
        <v>10</v>
      </c>
      <c r="J9" s="44" t="s">
        <v>6</v>
      </c>
      <c r="K9" s="44">
        <v>17.100000000000001</v>
      </c>
      <c r="L9" s="44">
        <v>10</v>
      </c>
      <c r="M9" s="44" t="s">
        <v>6</v>
      </c>
      <c r="N9" s="44">
        <v>33</v>
      </c>
      <c r="O9" s="44">
        <v>10</v>
      </c>
      <c r="P9" s="44" t="s">
        <v>6</v>
      </c>
      <c r="Q9" s="44">
        <v>21.6</v>
      </c>
      <c r="R9" s="44">
        <v>10</v>
      </c>
      <c r="S9" s="44" t="s">
        <v>6</v>
      </c>
      <c r="T9" s="44">
        <v>43.3</v>
      </c>
      <c r="U9" s="44">
        <v>10</v>
      </c>
      <c r="V9" s="44" t="s">
        <v>6</v>
      </c>
      <c r="W9" s="44" t="s">
        <v>35</v>
      </c>
      <c r="X9" s="44">
        <v>10</v>
      </c>
      <c r="Y9" s="44" t="str">
        <f>IF('ImpStorage Calculator'!$B$1="YES","EUR","USD")</f>
        <v>USD</v>
      </c>
      <c r="Z9" s="44" t="s">
        <v>35</v>
      </c>
      <c r="AA9" s="44"/>
      <c r="AB9" s="44" t="str">
        <f>IF('ImpStorage Calculator'!$B$1="YES","EUR","USD")</f>
        <v>USD</v>
      </c>
      <c r="AC9" s="44" t="s">
        <v>35</v>
      </c>
      <c r="AD9" s="44">
        <v>10</v>
      </c>
      <c r="AE9" s="44" t="str">
        <f>IF('ImpStorage Calculator'!$B$1="YES","EUR","USD")</f>
        <v>USD</v>
      </c>
      <c r="AF9" s="44">
        <v>25</v>
      </c>
      <c r="AG9" s="44">
        <v>10</v>
      </c>
      <c r="AH9" s="44" t="str">
        <f>IF('ImpStorage Calculator'!$B$1="YES","EUR","USD")</f>
        <v>USD</v>
      </c>
      <c r="AI9" s="44">
        <v>50.1</v>
      </c>
      <c r="AJ9" s="44">
        <v>4</v>
      </c>
      <c r="AK9" s="44" t="str">
        <f>IF('ImpStorage Calculator'!$B$1="YES","EUR","USD")</f>
        <v>USD</v>
      </c>
      <c r="AL9" s="44">
        <v>23.9</v>
      </c>
      <c r="AM9" s="44">
        <v>4</v>
      </c>
      <c r="AN9" s="44" t="str">
        <f>IF('ImpStorage Calculator'!$B$1="YES","EUR","USD")</f>
        <v>USD</v>
      </c>
      <c r="AO9" s="44">
        <v>46.7</v>
      </c>
    </row>
    <row r="10" spans="1:41" ht="18.75">
      <c r="A10" s="49" t="s">
        <v>34</v>
      </c>
      <c r="B10" s="9" t="s">
        <v>7</v>
      </c>
      <c r="C10" s="44"/>
      <c r="D10" s="44" t="s">
        <v>6</v>
      </c>
      <c r="E10" s="44"/>
      <c r="F10" s="44"/>
      <c r="G10" s="44" t="s">
        <v>6</v>
      </c>
      <c r="H10" s="44"/>
      <c r="I10" s="44"/>
      <c r="J10" s="44" t="s">
        <v>6</v>
      </c>
      <c r="K10" s="44"/>
      <c r="L10" s="44"/>
      <c r="M10" s="44" t="s">
        <v>6</v>
      </c>
      <c r="N10" s="44"/>
      <c r="O10" s="44"/>
      <c r="P10" s="44" t="s">
        <v>6</v>
      </c>
      <c r="Q10" s="44"/>
      <c r="R10" s="44"/>
      <c r="S10" s="44" t="s">
        <v>6</v>
      </c>
      <c r="T10" s="44"/>
      <c r="U10" s="44"/>
      <c r="V10" s="44" t="s">
        <v>6</v>
      </c>
      <c r="W10" s="44" t="s">
        <v>35</v>
      </c>
      <c r="X10" s="44"/>
      <c r="Y10" s="44" t="str">
        <f>IF('ImpStorage Calculator'!$B$1="YES","EUR","USD")</f>
        <v>USD</v>
      </c>
      <c r="Z10" s="44" t="s">
        <v>35</v>
      </c>
      <c r="AA10" s="44"/>
      <c r="AB10" s="44" t="str">
        <f>IF('ImpStorage Calculator'!$B$1="YES","EUR","USD")</f>
        <v>USD</v>
      </c>
      <c r="AC10" s="44" t="s">
        <v>35</v>
      </c>
      <c r="AD10" s="44"/>
      <c r="AE10" s="44" t="str">
        <f>IF('ImpStorage Calculator'!$B$1="YES","EUR","USD")</f>
        <v>USD</v>
      </c>
      <c r="AF10" s="44"/>
      <c r="AG10" s="44"/>
      <c r="AH10" s="44" t="str">
        <f>IF('ImpStorage Calculator'!$B$1="YES","EUR","USD")</f>
        <v>USD</v>
      </c>
      <c r="AI10" s="44"/>
      <c r="AJ10" s="44">
        <v>3</v>
      </c>
      <c r="AK10" s="44" t="str">
        <f>IF('ImpStorage Calculator'!$B$1="YES","EUR","USD")</f>
        <v>USD</v>
      </c>
      <c r="AL10" s="44">
        <v>29.6</v>
      </c>
      <c r="AM10" s="44">
        <v>3</v>
      </c>
      <c r="AN10" s="44" t="str">
        <f>IF('ImpStorage Calculator'!$B$1="YES","EUR","USD")</f>
        <v>USD</v>
      </c>
      <c r="AO10" s="44">
        <v>58.1</v>
      </c>
    </row>
    <row r="11" spans="1:41" ht="18.75">
      <c r="A11" s="49" t="s">
        <v>34</v>
      </c>
      <c r="B11" s="9" t="s">
        <v>27</v>
      </c>
      <c r="C11" s="44"/>
      <c r="D11" s="44" t="s">
        <v>6</v>
      </c>
      <c r="E11" s="44"/>
      <c r="F11" s="44"/>
      <c r="G11" s="44" t="s">
        <v>6</v>
      </c>
      <c r="H11" s="44"/>
      <c r="I11" s="44"/>
      <c r="J11" s="44" t="s">
        <v>6</v>
      </c>
      <c r="K11" s="44"/>
      <c r="L11" s="44"/>
      <c r="M11" s="44" t="s">
        <v>6</v>
      </c>
      <c r="N11" s="44"/>
      <c r="O11" s="44"/>
      <c r="P11" s="44" t="s">
        <v>6</v>
      </c>
      <c r="Q11" s="44"/>
      <c r="R11" s="44"/>
      <c r="S11" s="44" t="s">
        <v>6</v>
      </c>
      <c r="T11" s="44"/>
      <c r="U11" s="44"/>
      <c r="V11" s="44" t="s">
        <v>6</v>
      </c>
      <c r="W11" s="44" t="s">
        <v>35</v>
      </c>
      <c r="X11" s="44"/>
      <c r="Y11" s="44" t="s">
        <v>6</v>
      </c>
      <c r="Z11" s="44" t="s">
        <v>35</v>
      </c>
      <c r="AA11" s="44"/>
      <c r="AB11" s="44" t="s">
        <v>6</v>
      </c>
      <c r="AC11" s="44" t="s">
        <v>35</v>
      </c>
      <c r="AD11" s="44"/>
      <c r="AE11" s="44" t="s">
        <v>6</v>
      </c>
      <c r="AF11" s="44"/>
      <c r="AG11" s="44"/>
      <c r="AH11" s="44" t="s">
        <v>6</v>
      </c>
      <c r="AI11" s="44"/>
      <c r="AJ11" s="44">
        <v>3</v>
      </c>
      <c r="AK11" s="44" t="s">
        <v>6</v>
      </c>
      <c r="AL11" s="44">
        <v>39.9</v>
      </c>
      <c r="AM11" s="44">
        <v>3</v>
      </c>
      <c r="AN11" s="44" t="s">
        <v>6</v>
      </c>
      <c r="AO11" s="44">
        <v>78.599999999999994</v>
      </c>
    </row>
    <row r="12" spans="1:41" ht="18.75">
      <c r="A12" s="50" t="s">
        <v>34</v>
      </c>
      <c r="B12" s="10" t="s">
        <v>0</v>
      </c>
      <c r="C12" s="45"/>
      <c r="D12" s="45" t="s">
        <v>6</v>
      </c>
      <c r="E12" s="45">
        <v>34.200000000000003</v>
      </c>
      <c r="F12" s="45"/>
      <c r="G12" s="45" t="s">
        <v>6</v>
      </c>
      <c r="H12" s="45">
        <v>51.3</v>
      </c>
      <c r="I12" s="45"/>
      <c r="J12" s="45" t="s">
        <v>6</v>
      </c>
      <c r="K12" s="45">
        <v>34.200000000000003</v>
      </c>
      <c r="L12" s="45"/>
      <c r="M12" s="45" t="s">
        <v>6</v>
      </c>
      <c r="N12" s="45">
        <v>51.3</v>
      </c>
      <c r="O12" s="45"/>
      <c r="P12" s="45" t="s">
        <v>6</v>
      </c>
      <c r="Q12" s="45">
        <v>46.7</v>
      </c>
      <c r="R12" s="45"/>
      <c r="S12" s="45" t="s">
        <v>6</v>
      </c>
      <c r="T12" s="45">
        <v>70.599999999999994</v>
      </c>
      <c r="U12" s="45"/>
      <c r="V12" s="45" t="s">
        <v>6</v>
      </c>
      <c r="W12" s="45" t="s">
        <v>35</v>
      </c>
      <c r="X12" s="45"/>
      <c r="Y12" s="45" t="str">
        <f>IF('ImpStorage Calculator'!$B$1="YES","EUR","USD")</f>
        <v>USD</v>
      </c>
      <c r="Z12" s="45" t="s">
        <v>35</v>
      </c>
      <c r="AA12" s="45"/>
      <c r="AB12" s="45" t="str">
        <f>IF('ImpStorage Calculator'!$B$1="YES","EUR","USD")</f>
        <v>USD</v>
      </c>
      <c r="AC12" s="45" t="s">
        <v>35</v>
      </c>
      <c r="AD12" s="45"/>
      <c r="AE12" s="45" t="str">
        <f>IF('ImpStorage Calculator'!$B$1="YES","EUR","USD")</f>
        <v>USD</v>
      </c>
      <c r="AF12" s="45">
        <v>53.5</v>
      </c>
      <c r="AG12" s="45"/>
      <c r="AH12" s="45" t="str">
        <f>IF('ImpStorage Calculator'!$B$1="YES","EUR","USD")</f>
        <v>USD</v>
      </c>
      <c r="AI12" s="45">
        <v>82</v>
      </c>
      <c r="AJ12" s="45"/>
      <c r="AK12" s="45" t="str">
        <f>IF('ImpStorage Calculator'!$B$1="YES","EUR","USD")</f>
        <v>USD</v>
      </c>
      <c r="AL12" s="45">
        <v>44.4</v>
      </c>
      <c r="AM12" s="45"/>
      <c r="AN12" s="45" t="str">
        <f>IF('ImpStorage Calculator'!$B$1="YES","EUR","USD")</f>
        <v>USD</v>
      </c>
      <c r="AO12" s="45">
        <v>87.7</v>
      </c>
    </row>
  </sheetData>
  <sheetProtection sheet="1" autoFilter="0"/>
  <autoFilter ref="A2:T12" xr:uid="{00000000-0009-0000-0000-000001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06FDA-C8B2-48EC-B788-A173A234BEC9}">
  <sheetPr codeName="Sheet3"/>
  <dimension ref="A1:H12"/>
  <sheetViews>
    <sheetView workbookViewId="0">
      <pane xSplit="1" topLeftCell="B1" activePane="topRight" state="frozen"/>
      <selection pane="topRight" activeCell="E7" sqref="E7"/>
    </sheetView>
  </sheetViews>
  <sheetFormatPr defaultColWidth="9.140625" defaultRowHeight="15"/>
  <cols>
    <col min="1" max="1" width="26.7109375" bestFit="1" customWidth="1"/>
    <col min="2" max="2" width="13.7109375" bestFit="1" customWidth="1"/>
    <col min="3" max="3" width="9.7109375" style="14" bestFit="1" customWidth="1"/>
    <col min="4" max="4" width="25.85546875" style="14" bestFit="1" customWidth="1"/>
    <col min="5" max="5" width="16.7109375" style="14" bestFit="1" customWidth="1"/>
    <col min="6" max="6" width="9.140625" style="14"/>
    <col min="7" max="7" width="25.85546875" style="14" bestFit="1" customWidth="1"/>
    <col min="8" max="8" width="9.140625" style="14"/>
  </cols>
  <sheetData>
    <row r="1" spans="1:8" ht="18.75">
      <c r="A1" s="3"/>
      <c r="B1" s="3"/>
      <c r="C1" s="4" t="s">
        <v>12</v>
      </c>
      <c r="D1" s="5" t="s">
        <v>12</v>
      </c>
      <c r="E1" s="6" t="s">
        <v>12</v>
      </c>
      <c r="F1" s="4" t="s">
        <v>13</v>
      </c>
      <c r="G1" s="5" t="s">
        <v>13</v>
      </c>
      <c r="H1" s="6" t="s">
        <v>13</v>
      </c>
    </row>
    <row r="2" spans="1:8" ht="18.75">
      <c r="A2" s="3" t="s">
        <v>14</v>
      </c>
      <c r="B2" s="3" t="s">
        <v>8</v>
      </c>
      <c r="C2" s="7" t="s">
        <v>2</v>
      </c>
      <c r="D2" s="7" t="s">
        <v>3</v>
      </c>
      <c r="E2" s="7" t="s">
        <v>4</v>
      </c>
      <c r="F2" s="7" t="s">
        <v>2</v>
      </c>
      <c r="G2" s="7" t="s">
        <v>3</v>
      </c>
      <c r="H2" s="7" t="s">
        <v>4</v>
      </c>
    </row>
    <row r="3" spans="1:8" ht="18.75">
      <c r="A3" s="11" t="s">
        <v>33</v>
      </c>
      <c r="B3" s="11" t="s">
        <v>1</v>
      </c>
      <c r="C3" s="37">
        <v>0</v>
      </c>
      <c r="D3" s="38"/>
      <c r="E3" s="37"/>
      <c r="F3" s="37">
        <v>0</v>
      </c>
      <c r="G3" s="38"/>
      <c r="H3" s="37"/>
    </row>
    <row r="4" spans="1:8" ht="18.75">
      <c r="A4" s="47" t="s">
        <v>33</v>
      </c>
      <c r="B4" s="12" t="s">
        <v>5</v>
      </c>
      <c r="C4" s="39"/>
      <c r="D4" s="39" t="s">
        <v>20</v>
      </c>
      <c r="E4" s="39"/>
      <c r="F4" s="39"/>
      <c r="G4" s="39" t="s">
        <v>20</v>
      </c>
      <c r="H4" s="39"/>
    </row>
    <row r="5" spans="1:8" ht="18.75">
      <c r="A5" s="47" t="s">
        <v>33</v>
      </c>
      <c r="B5" s="12" t="s">
        <v>7</v>
      </c>
      <c r="C5" s="39"/>
      <c r="D5" s="39" t="s">
        <v>20</v>
      </c>
      <c r="E5" s="39"/>
      <c r="F5" s="39"/>
      <c r="G5" s="39" t="s">
        <v>20</v>
      </c>
      <c r="H5" s="39"/>
    </row>
    <row r="6" spans="1:8" ht="18.75">
      <c r="A6" s="47" t="s">
        <v>33</v>
      </c>
      <c r="B6" s="12" t="s">
        <v>27</v>
      </c>
      <c r="C6" s="39"/>
      <c r="D6" s="39" t="s">
        <v>20</v>
      </c>
      <c r="E6" s="39"/>
      <c r="F6" s="39"/>
      <c r="G6" s="39" t="s">
        <v>20</v>
      </c>
      <c r="H6" s="39"/>
    </row>
    <row r="7" spans="1:8" ht="18.75">
      <c r="A7" s="48" t="s">
        <v>33</v>
      </c>
      <c r="B7" s="13" t="s">
        <v>0</v>
      </c>
      <c r="C7" s="41"/>
      <c r="D7" s="39" t="s">
        <v>20</v>
      </c>
      <c r="E7" s="41">
        <v>1086</v>
      </c>
      <c r="F7" s="41"/>
      <c r="G7" s="39" t="s">
        <v>20</v>
      </c>
      <c r="H7" s="41">
        <v>1086</v>
      </c>
    </row>
    <row r="8" spans="1:8" ht="18.75">
      <c r="A8" s="8" t="s">
        <v>34</v>
      </c>
      <c r="B8" s="8" t="s">
        <v>1</v>
      </c>
      <c r="C8" s="42">
        <v>0</v>
      </c>
      <c r="D8" s="43" t="s">
        <v>11</v>
      </c>
      <c r="E8" s="42"/>
      <c r="F8" s="42">
        <v>0</v>
      </c>
      <c r="G8" s="43" t="s">
        <v>11</v>
      </c>
      <c r="H8" s="42"/>
    </row>
    <row r="9" spans="1:8" ht="18.75">
      <c r="A9" s="49" t="s">
        <v>34</v>
      </c>
      <c r="B9" s="9" t="s">
        <v>5</v>
      </c>
      <c r="C9" s="44"/>
      <c r="D9" s="44" t="s">
        <v>6</v>
      </c>
      <c r="E9" s="44"/>
      <c r="F9" s="44"/>
      <c r="G9" s="44" t="s">
        <v>6</v>
      </c>
      <c r="H9" s="44"/>
    </row>
    <row r="10" spans="1:8" ht="18.75">
      <c r="A10" s="49" t="s">
        <v>34</v>
      </c>
      <c r="B10" s="9" t="s">
        <v>7</v>
      </c>
      <c r="C10" s="44"/>
      <c r="D10" s="44" t="s">
        <v>6</v>
      </c>
      <c r="E10" s="44"/>
      <c r="F10" s="44"/>
      <c r="G10" s="44" t="s">
        <v>6</v>
      </c>
      <c r="H10" s="44"/>
    </row>
    <row r="11" spans="1:8" ht="18.75">
      <c r="A11" s="49" t="s">
        <v>34</v>
      </c>
      <c r="B11" s="9" t="s">
        <v>27</v>
      </c>
      <c r="C11" s="44"/>
      <c r="D11" s="44" t="s">
        <v>6</v>
      </c>
      <c r="E11" s="44"/>
      <c r="F11" s="44"/>
      <c r="G11" s="44" t="s">
        <v>6</v>
      </c>
      <c r="H11" s="44"/>
    </row>
    <row r="12" spans="1:8" ht="18.75">
      <c r="A12" s="50" t="s">
        <v>34</v>
      </c>
      <c r="B12" s="10" t="s">
        <v>0</v>
      </c>
      <c r="C12" s="45"/>
      <c r="D12" s="45" t="s">
        <v>6</v>
      </c>
      <c r="E12" s="45">
        <v>39.9</v>
      </c>
      <c r="F12" s="45"/>
      <c r="G12" s="45" t="s">
        <v>6</v>
      </c>
      <c r="H12" s="45">
        <v>39.9</v>
      </c>
    </row>
  </sheetData>
  <sheetProtection sheet="1" autoFilter="0"/>
  <autoFilter ref="A2:H12" xr:uid="{00000000-0009-0000-0000-000001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216B2-6474-49FB-9B5C-0BB06834F866}">
  <sheetPr codeName="Sheet6"/>
  <dimension ref="A1:BD42"/>
  <sheetViews>
    <sheetView tabSelected="1" workbookViewId="0">
      <pane xSplit="2" ySplit="2" topLeftCell="C3" activePane="bottomRight" state="frozen"/>
      <selection pane="topRight"/>
      <selection pane="bottomLeft"/>
      <selection pane="bottomRight" activeCell="M56" sqref="M56"/>
    </sheetView>
  </sheetViews>
  <sheetFormatPr defaultColWidth="9.140625" defaultRowHeight="15"/>
  <cols>
    <col min="1" max="1" width="26.7109375" bestFit="1" customWidth="1"/>
    <col min="2" max="2" width="13.7109375" bestFit="1" customWidth="1"/>
    <col min="3" max="3" width="9.140625" style="14"/>
    <col min="4" max="4" width="20.42578125" style="14" bestFit="1" customWidth="1"/>
    <col min="5" max="6" width="9.140625" style="14"/>
    <col min="7" max="7" width="20.42578125" style="14" bestFit="1" customWidth="1"/>
    <col min="8" max="8" width="9.140625" style="14"/>
    <col min="9" max="9" width="9.7109375" style="14" bestFit="1" customWidth="1"/>
    <col min="10" max="10" width="25.85546875" style="14" bestFit="1" customWidth="1"/>
    <col min="11" max="11" width="16.7109375" style="14" bestFit="1" customWidth="1"/>
    <col min="12" max="12" width="9.140625" style="14"/>
    <col min="13" max="13" width="25.85546875" style="14" bestFit="1" customWidth="1"/>
    <col min="14" max="15" width="9.140625" style="14"/>
    <col min="16" max="16" width="21.140625" style="14" bestFit="1" customWidth="1"/>
    <col min="17" max="17" width="9.140625" style="14"/>
    <col min="18" max="18" width="9.7109375" style="14" bestFit="1" customWidth="1"/>
    <col min="19" max="19" width="21.140625" style="14" bestFit="1" customWidth="1"/>
    <col min="20" max="20" width="9.140625" style="14"/>
    <col min="21" max="21" width="5.140625" bestFit="1" customWidth="1"/>
    <col min="22" max="22" width="17.7109375" bestFit="1" customWidth="1"/>
    <col min="24" max="24" width="5.140625" bestFit="1" customWidth="1"/>
    <col min="25" max="25" width="17.7109375" bestFit="1" customWidth="1"/>
    <col min="26" max="26" width="12.140625" bestFit="1" customWidth="1"/>
    <col min="28" max="28" width="18.28515625" bestFit="1" customWidth="1"/>
    <col min="30" max="30" width="5.140625" bestFit="1" customWidth="1"/>
    <col min="31" max="31" width="18.7109375" bestFit="1" customWidth="1"/>
    <col min="32" max="32" width="12.140625" bestFit="1" customWidth="1"/>
    <col min="33" max="45" width="12.140625" customWidth="1"/>
    <col min="46" max="46" width="16.85546875" bestFit="1" customWidth="1"/>
    <col min="47" max="48" width="12.140625" customWidth="1"/>
    <col min="49" max="49" width="16.85546875" bestFit="1" customWidth="1"/>
    <col min="50" max="50" width="12.140625" customWidth="1"/>
  </cols>
  <sheetData>
    <row r="1" spans="1:56" ht="18.75">
      <c r="A1" s="3" t="s">
        <v>40</v>
      </c>
      <c r="B1" s="3"/>
      <c r="C1" s="4" t="s">
        <v>16</v>
      </c>
      <c r="D1" s="5" t="s">
        <v>16</v>
      </c>
      <c r="E1" s="6" t="s">
        <v>16</v>
      </c>
      <c r="F1" s="4" t="s">
        <v>17</v>
      </c>
      <c r="G1" s="5" t="s">
        <v>17</v>
      </c>
      <c r="H1" s="6" t="s">
        <v>17</v>
      </c>
      <c r="I1" s="4" t="s">
        <v>12</v>
      </c>
      <c r="J1" s="5" t="s">
        <v>12</v>
      </c>
      <c r="K1" s="6" t="s">
        <v>12</v>
      </c>
      <c r="L1" s="4" t="s">
        <v>13</v>
      </c>
      <c r="M1" s="5" t="s">
        <v>13</v>
      </c>
      <c r="N1" s="6" t="s">
        <v>13</v>
      </c>
      <c r="O1" s="4" t="s">
        <v>60</v>
      </c>
      <c r="P1" s="5" t="s">
        <v>60</v>
      </c>
      <c r="Q1" s="6" t="s">
        <v>60</v>
      </c>
      <c r="R1" s="4" t="s">
        <v>62</v>
      </c>
      <c r="S1" s="5" t="s">
        <v>62</v>
      </c>
      <c r="T1" s="6" t="s">
        <v>62</v>
      </c>
      <c r="U1" s="4" t="s">
        <v>64</v>
      </c>
      <c r="V1" s="5" t="s">
        <v>64</v>
      </c>
      <c r="W1" s="6" t="s">
        <v>64</v>
      </c>
      <c r="X1" s="4" t="s">
        <v>66</v>
      </c>
      <c r="Y1" s="5" t="s">
        <v>66</v>
      </c>
      <c r="Z1" s="6" t="s">
        <v>66</v>
      </c>
      <c r="AA1" s="114" t="s">
        <v>69</v>
      </c>
      <c r="AB1" s="5" t="s">
        <v>69</v>
      </c>
      <c r="AC1" s="114" t="s">
        <v>69</v>
      </c>
      <c r="AD1" s="4" t="s">
        <v>70</v>
      </c>
      <c r="AE1" s="5" t="s">
        <v>70</v>
      </c>
      <c r="AF1" s="6" t="s">
        <v>70</v>
      </c>
      <c r="AG1" s="114" t="s">
        <v>71</v>
      </c>
      <c r="AH1" s="5" t="s">
        <v>71</v>
      </c>
      <c r="AI1" s="114" t="s">
        <v>71</v>
      </c>
      <c r="AJ1" s="4" t="s">
        <v>73</v>
      </c>
      <c r="AK1" s="5" t="s">
        <v>73</v>
      </c>
      <c r="AL1" s="114" t="s">
        <v>73</v>
      </c>
      <c r="AM1" s="4" t="s">
        <v>36</v>
      </c>
      <c r="AN1" s="5" t="s">
        <v>36</v>
      </c>
      <c r="AO1" s="114" t="s">
        <v>36</v>
      </c>
      <c r="AP1" s="4" t="s">
        <v>37</v>
      </c>
      <c r="AQ1" s="5" t="s">
        <v>37</v>
      </c>
      <c r="AR1" s="114" t="s">
        <v>37</v>
      </c>
      <c r="AS1" s="4" t="s">
        <v>74</v>
      </c>
      <c r="AT1" s="5" t="s">
        <v>74</v>
      </c>
      <c r="AU1" s="114" t="s">
        <v>74</v>
      </c>
      <c r="AV1" s="4" t="s">
        <v>75</v>
      </c>
      <c r="AW1" s="5" t="s">
        <v>75</v>
      </c>
      <c r="AX1" s="114" t="s">
        <v>75</v>
      </c>
      <c r="AY1" s="4" t="s">
        <v>25</v>
      </c>
      <c r="AZ1" s="5" t="s">
        <v>25</v>
      </c>
      <c r="BA1" s="6" t="s">
        <v>25</v>
      </c>
      <c r="BB1" s="4" t="s">
        <v>26</v>
      </c>
      <c r="BC1" s="5" t="s">
        <v>26</v>
      </c>
      <c r="BD1" s="6" t="s">
        <v>26</v>
      </c>
    </row>
    <row r="2" spans="1:56" ht="18.75">
      <c r="A2" s="3" t="s">
        <v>84</v>
      </c>
      <c r="B2" s="3" t="s">
        <v>8</v>
      </c>
      <c r="C2" s="7" t="s">
        <v>2</v>
      </c>
      <c r="D2" s="7" t="s">
        <v>3</v>
      </c>
      <c r="E2" s="7" t="s">
        <v>4</v>
      </c>
      <c r="F2" s="7" t="s">
        <v>2</v>
      </c>
      <c r="G2" s="7" t="s">
        <v>3</v>
      </c>
      <c r="H2" s="7" t="s">
        <v>4</v>
      </c>
      <c r="I2" s="7" t="s">
        <v>2</v>
      </c>
      <c r="J2" s="7" t="s">
        <v>3</v>
      </c>
      <c r="K2" s="7" t="s">
        <v>4</v>
      </c>
      <c r="L2" s="7" t="s">
        <v>2</v>
      </c>
      <c r="M2" s="7" t="s">
        <v>3</v>
      </c>
      <c r="N2" s="7" t="s">
        <v>4</v>
      </c>
      <c r="O2" s="7" t="s">
        <v>2</v>
      </c>
      <c r="P2" s="7" t="s">
        <v>3</v>
      </c>
      <c r="Q2" s="7" t="s">
        <v>4</v>
      </c>
      <c r="R2" s="7" t="s">
        <v>2</v>
      </c>
      <c r="S2" s="7" t="s">
        <v>3</v>
      </c>
      <c r="T2" s="7" t="s">
        <v>4</v>
      </c>
      <c r="U2" s="7" t="s">
        <v>2</v>
      </c>
      <c r="V2" s="7" t="s">
        <v>3</v>
      </c>
      <c r="W2" s="7" t="s">
        <v>4</v>
      </c>
      <c r="X2" s="7" t="s">
        <v>2</v>
      </c>
      <c r="Y2" s="7" t="s">
        <v>3</v>
      </c>
      <c r="Z2" s="7" t="s">
        <v>4</v>
      </c>
      <c r="AA2" s="7" t="s">
        <v>2</v>
      </c>
      <c r="AB2" s="7" t="s">
        <v>3</v>
      </c>
      <c r="AC2" s="7" t="s">
        <v>4</v>
      </c>
      <c r="AD2" s="7" t="s">
        <v>2</v>
      </c>
      <c r="AE2" s="41" t="s">
        <v>3</v>
      </c>
      <c r="AF2" s="7" t="s">
        <v>4</v>
      </c>
      <c r="AG2" s="7" t="s">
        <v>2</v>
      </c>
      <c r="AH2" s="41" t="s">
        <v>3</v>
      </c>
      <c r="AI2" s="7" t="s">
        <v>4</v>
      </c>
      <c r="AJ2" s="7" t="s">
        <v>2</v>
      </c>
      <c r="AK2" s="41" t="s">
        <v>3</v>
      </c>
      <c r="AL2" s="7" t="s">
        <v>4</v>
      </c>
      <c r="AM2" s="7" t="s">
        <v>2</v>
      </c>
      <c r="AN2" s="41" t="s">
        <v>3</v>
      </c>
      <c r="AO2" s="7" t="s">
        <v>4</v>
      </c>
      <c r="AP2" s="7" t="s">
        <v>2</v>
      </c>
      <c r="AQ2" s="41" t="s">
        <v>3</v>
      </c>
      <c r="AR2" s="7" t="s">
        <v>4</v>
      </c>
      <c r="AS2" s="7" t="s">
        <v>2</v>
      </c>
      <c r="AT2" s="41" t="s">
        <v>3</v>
      </c>
      <c r="AU2" s="7" t="s">
        <v>4</v>
      </c>
      <c r="AV2" s="7" t="s">
        <v>2</v>
      </c>
      <c r="AW2" s="41" t="s">
        <v>3</v>
      </c>
      <c r="AX2" s="7" t="s">
        <v>4</v>
      </c>
      <c r="AY2" s="7" t="s">
        <v>2</v>
      </c>
      <c r="AZ2" s="41" t="s">
        <v>3</v>
      </c>
      <c r="BA2" s="7" t="s">
        <v>4</v>
      </c>
      <c r="BB2" s="7" t="s">
        <v>2</v>
      </c>
      <c r="BC2" s="41" t="s">
        <v>3</v>
      </c>
      <c r="BD2" s="7" t="s">
        <v>4</v>
      </c>
    </row>
    <row r="3" spans="1:56" ht="18.75">
      <c r="A3" s="11" t="s">
        <v>52</v>
      </c>
      <c r="B3" s="11" t="s">
        <v>1</v>
      </c>
      <c r="C3" s="37">
        <v>7</v>
      </c>
      <c r="D3" s="38" t="s">
        <v>20</v>
      </c>
      <c r="E3" s="37"/>
      <c r="F3" s="37">
        <v>7</v>
      </c>
      <c r="G3" s="38" t="s">
        <v>20</v>
      </c>
      <c r="H3" s="37"/>
      <c r="I3" s="37">
        <v>7</v>
      </c>
      <c r="J3" s="38" t="s">
        <v>20</v>
      </c>
      <c r="K3" s="37"/>
      <c r="L3" s="37">
        <v>7</v>
      </c>
      <c r="M3" s="38" t="s">
        <v>20</v>
      </c>
      <c r="N3" s="37"/>
      <c r="O3" s="37">
        <v>7</v>
      </c>
      <c r="P3" s="38" t="s">
        <v>20</v>
      </c>
      <c r="Q3" s="37"/>
      <c r="R3" s="37">
        <v>7</v>
      </c>
      <c r="S3" s="38" t="s">
        <v>20</v>
      </c>
      <c r="T3" s="37"/>
      <c r="U3" s="37">
        <v>7</v>
      </c>
      <c r="V3" s="38" t="s">
        <v>20</v>
      </c>
      <c r="W3" s="37"/>
      <c r="X3" s="37">
        <v>7</v>
      </c>
      <c r="Y3" s="38" t="s">
        <v>20</v>
      </c>
      <c r="Z3" s="37"/>
      <c r="AA3" s="37"/>
      <c r="AB3" s="37" t="s">
        <v>20</v>
      </c>
      <c r="AC3" s="37"/>
      <c r="AD3" s="37"/>
      <c r="AE3" s="38" t="s">
        <v>20</v>
      </c>
      <c r="AF3" s="37"/>
      <c r="AG3" s="37"/>
      <c r="AH3" s="37" t="s">
        <v>20</v>
      </c>
      <c r="AI3" s="37"/>
      <c r="AJ3" s="37"/>
      <c r="AK3" s="37" t="s">
        <v>20</v>
      </c>
      <c r="AL3" s="37"/>
      <c r="AM3" s="37"/>
      <c r="AN3" s="37" t="s">
        <v>20</v>
      </c>
      <c r="AO3" s="37"/>
      <c r="AP3" s="37"/>
      <c r="AQ3" s="37" t="s">
        <v>20</v>
      </c>
      <c r="AR3" s="37"/>
      <c r="AS3" s="37"/>
      <c r="AT3" s="37" t="s">
        <v>20</v>
      </c>
      <c r="AU3" s="37"/>
      <c r="AV3" s="37"/>
      <c r="AW3" s="37" t="s">
        <v>20</v>
      </c>
      <c r="AX3" s="37"/>
      <c r="AY3" s="37">
        <v>0</v>
      </c>
      <c r="AZ3" s="38" t="s">
        <v>20</v>
      </c>
      <c r="BA3" s="37">
        <v>0</v>
      </c>
      <c r="BB3" s="37">
        <v>0</v>
      </c>
      <c r="BC3" s="38" t="s">
        <v>20</v>
      </c>
      <c r="BD3" s="37">
        <v>0</v>
      </c>
    </row>
    <row r="4" spans="1:56" ht="18.75">
      <c r="A4" s="47" t="s">
        <v>52</v>
      </c>
      <c r="B4" s="12" t="s">
        <v>5</v>
      </c>
      <c r="C4" s="39"/>
      <c r="D4" s="39" t="s">
        <v>20</v>
      </c>
      <c r="E4" s="39"/>
      <c r="F4" s="39"/>
      <c r="G4" s="39" t="s">
        <v>20</v>
      </c>
      <c r="H4" s="39"/>
      <c r="I4" s="39"/>
      <c r="J4" s="39" t="s">
        <v>20</v>
      </c>
      <c r="K4" s="39"/>
      <c r="L4" s="39"/>
      <c r="M4" s="39" t="s">
        <v>20</v>
      </c>
      <c r="N4" s="39"/>
      <c r="O4" s="39"/>
      <c r="P4" s="39" t="s">
        <v>20</v>
      </c>
      <c r="Q4" s="39"/>
      <c r="R4" s="39"/>
      <c r="S4" s="39" t="s">
        <v>20</v>
      </c>
      <c r="T4" s="39"/>
      <c r="U4" s="39"/>
      <c r="V4" s="39" t="s">
        <v>20</v>
      </c>
      <c r="W4" s="39"/>
      <c r="X4" s="39"/>
      <c r="Y4" s="39" t="s">
        <v>20</v>
      </c>
      <c r="Z4" s="39"/>
      <c r="AA4" s="39"/>
      <c r="AB4" s="39" t="s">
        <v>20</v>
      </c>
      <c r="AC4" s="39"/>
      <c r="AD4" s="39"/>
      <c r="AE4" s="39" t="s">
        <v>20</v>
      </c>
      <c r="AF4" s="39"/>
      <c r="AG4" s="39"/>
      <c r="AH4" s="39" t="s">
        <v>20</v>
      </c>
      <c r="AI4" s="39"/>
      <c r="AJ4" s="39"/>
      <c r="AK4" s="39" t="s">
        <v>20</v>
      </c>
      <c r="AL4" s="39"/>
      <c r="AM4" s="39"/>
      <c r="AN4" s="39" t="s">
        <v>20</v>
      </c>
      <c r="AO4" s="39"/>
      <c r="AP4" s="39"/>
      <c r="AQ4" s="39" t="s">
        <v>20</v>
      </c>
      <c r="AR4" s="39"/>
      <c r="AS4" s="39"/>
      <c r="AT4" s="39" t="s">
        <v>20</v>
      </c>
      <c r="AU4" s="39"/>
      <c r="AV4" s="39"/>
      <c r="AW4" s="39" t="s">
        <v>20</v>
      </c>
      <c r="AX4" s="39"/>
      <c r="AY4" s="39"/>
      <c r="AZ4" s="39" t="s">
        <v>20</v>
      </c>
      <c r="BA4" s="39"/>
      <c r="BB4" s="39"/>
      <c r="BC4" s="39" t="s">
        <v>20</v>
      </c>
      <c r="BD4" s="39"/>
    </row>
    <row r="5" spans="1:56" ht="18.75">
      <c r="A5" s="47" t="s">
        <v>52</v>
      </c>
      <c r="B5" s="12" t="s">
        <v>7</v>
      </c>
      <c r="C5" s="39"/>
      <c r="D5" s="39" t="s">
        <v>20</v>
      </c>
      <c r="E5" s="40"/>
      <c r="F5" s="39"/>
      <c r="G5" s="39" t="s">
        <v>20</v>
      </c>
      <c r="H5" s="39"/>
      <c r="I5" s="39"/>
      <c r="J5" s="39" t="s">
        <v>20</v>
      </c>
      <c r="K5" s="39"/>
      <c r="L5" s="39"/>
      <c r="M5" s="39" t="s">
        <v>20</v>
      </c>
      <c r="N5" s="39"/>
      <c r="O5" s="39"/>
      <c r="P5" s="39" t="s">
        <v>20</v>
      </c>
      <c r="Q5" s="39"/>
      <c r="R5" s="39"/>
      <c r="S5" s="39" t="s">
        <v>20</v>
      </c>
      <c r="T5" s="39"/>
      <c r="U5" s="39"/>
      <c r="V5" s="39" t="s">
        <v>20</v>
      </c>
      <c r="W5" s="39"/>
      <c r="X5" s="39"/>
      <c r="Y5" s="39" t="s">
        <v>20</v>
      </c>
      <c r="Z5" s="39"/>
      <c r="AA5" s="39"/>
      <c r="AB5" s="39" t="s">
        <v>20</v>
      </c>
      <c r="AC5" s="39"/>
      <c r="AD5" s="39"/>
      <c r="AE5" s="39" t="s">
        <v>20</v>
      </c>
      <c r="AF5" s="39"/>
      <c r="AG5" s="39"/>
      <c r="AH5" s="39" t="s">
        <v>20</v>
      </c>
      <c r="AI5" s="39"/>
      <c r="AJ5" s="39"/>
      <c r="AK5" s="39" t="s">
        <v>20</v>
      </c>
      <c r="AL5" s="39"/>
      <c r="AM5" s="39"/>
      <c r="AN5" s="39" t="s">
        <v>20</v>
      </c>
      <c r="AO5" s="39"/>
      <c r="AP5" s="39"/>
      <c r="AQ5" s="39" t="s">
        <v>20</v>
      </c>
      <c r="AR5" s="39"/>
      <c r="AS5" s="39"/>
      <c r="AT5" s="39" t="s">
        <v>20</v>
      </c>
      <c r="AU5" s="39"/>
      <c r="AV5" s="39"/>
      <c r="AW5" s="39" t="s">
        <v>20</v>
      </c>
      <c r="AX5" s="39"/>
      <c r="AY5" s="39"/>
      <c r="AZ5" s="39" t="s">
        <v>20</v>
      </c>
      <c r="BA5" s="39"/>
      <c r="BB5" s="39"/>
      <c r="BC5" s="39" t="s">
        <v>20</v>
      </c>
      <c r="BD5" s="39"/>
    </row>
    <row r="6" spans="1:56" ht="18.75">
      <c r="A6" s="47" t="s">
        <v>52</v>
      </c>
      <c r="B6" s="12" t="s">
        <v>27</v>
      </c>
      <c r="C6" s="39"/>
      <c r="D6" s="39" t="s">
        <v>20</v>
      </c>
      <c r="E6" s="40"/>
      <c r="F6" s="39"/>
      <c r="G6" s="39" t="s">
        <v>20</v>
      </c>
      <c r="H6" s="39"/>
      <c r="I6" s="39"/>
      <c r="J6" s="39" t="s">
        <v>20</v>
      </c>
      <c r="K6" s="39"/>
      <c r="L6" s="39"/>
      <c r="M6" s="39" t="s">
        <v>20</v>
      </c>
      <c r="N6" s="39"/>
      <c r="O6" s="39"/>
      <c r="P6" s="39" t="s">
        <v>20</v>
      </c>
      <c r="Q6" s="39"/>
      <c r="R6" s="39"/>
      <c r="S6" s="39" t="s">
        <v>20</v>
      </c>
      <c r="T6" s="39"/>
      <c r="U6" s="39"/>
      <c r="V6" s="39" t="s">
        <v>20</v>
      </c>
      <c r="W6" s="39"/>
      <c r="X6" s="39"/>
      <c r="Y6" s="39" t="s">
        <v>20</v>
      </c>
      <c r="Z6" s="39"/>
      <c r="AA6" s="39"/>
      <c r="AB6" s="39" t="s">
        <v>20</v>
      </c>
      <c r="AC6" s="39"/>
      <c r="AD6" s="39"/>
      <c r="AE6" s="39" t="s">
        <v>20</v>
      </c>
      <c r="AF6" s="39"/>
      <c r="AG6" s="39"/>
      <c r="AH6" s="39" t="s">
        <v>20</v>
      </c>
      <c r="AI6" s="39"/>
      <c r="AJ6" s="39"/>
      <c r="AK6" s="39" t="s">
        <v>20</v>
      </c>
      <c r="AL6" s="39"/>
      <c r="AM6" s="39"/>
      <c r="AN6" s="39" t="s">
        <v>20</v>
      </c>
      <c r="AO6" s="39"/>
      <c r="AP6" s="39"/>
      <c r="AQ6" s="39" t="s">
        <v>20</v>
      </c>
      <c r="AR6" s="39"/>
      <c r="AS6" s="39"/>
      <c r="AT6" s="39" t="s">
        <v>20</v>
      </c>
      <c r="AU6" s="39"/>
      <c r="AV6" s="39"/>
      <c r="AW6" s="39" t="s">
        <v>20</v>
      </c>
      <c r="AX6" s="39"/>
      <c r="AY6" s="39"/>
      <c r="AZ6" s="39" t="s">
        <v>20</v>
      </c>
      <c r="BA6" s="39"/>
      <c r="BB6" s="39"/>
      <c r="BC6" s="39" t="s">
        <v>20</v>
      </c>
      <c r="BD6" s="39"/>
    </row>
    <row r="7" spans="1:56" ht="18.75">
      <c r="A7" s="48" t="s">
        <v>52</v>
      </c>
      <c r="B7" s="13" t="s">
        <v>0</v>
      </c>
      <c r="C7" s="41"/>
      <c r="D7" s="39" t="s">
        <v>20</v>
      </c>
      <c r="E7" s="41">
        <v>229</v>
      </c>
      <c r="F7" s="41"/>
      <c r="G7" s="39" t="s">
        <v>20</v>
      </c>
      <c r="H7" s="41">
        <v>456</v>
      </c>
      <c r="I7" s="41"/>
      <c r="J7" s="39" t="s">
        <v>20</v>
      </c>
      <c r="K7" s="41">
        <v>229</v>
      </c>
      <c r="L7" s="41"/>
      <c r="M7" s="39" t="s">
        <v>20</v>
      </c>
      <c r="N7" s="41">
        <v>456</v>
      </c>
      <c r="O7" s="41"/>
      <c r="P7" s="39" t="s">
        <v>20</v>
      </c>
      <c r="Q7" s="41">
        <v>345</v>
      </c>
      <c r="R7" s="41"/>
      <c r="S7" s="39" t="s">
        <v>20</v>
      </c>
      <c r="T7" s="41">
        <v>687</v>
      </c>
      <c r="U7" s="41"/>
      <c r="V7" s="39" t="s">
        <v>20</v>
      </c>
      <c r="W7" s="41">
        <v>456</v>
      </c>
      <c r="X7" s="41"/>
      <c r="Y7" s="39" t="s">
        <v>20</v>
      </c>
      <c r="Z7" s="41">
        <v>914</v>
      </c>
      <c r="AA7" s="41"/>
      <c r="AB7" s="41" t="s">
        <v>20</v>
      </c>
      <c r="AC7" s="41" t="s">
        <v>35</v>
      </c>
      <c r="AD7" s="41"/>
      <c r="AE7" s="39" t="s">
        <v>20</v>
      </c>
      <c r="AF7" s="41" t="s">
        <v>35</v>
      </c>
      <c r="AG7" s="41"/>
      <c r="AH7" s="41" t="s">
        <v>20</v>
      </c>
      <c r="AI7" s="41" t="s">
        <v>35</v>
      </c>
      <c r="AJ7" s="41"/>
      <c r="AK7" s="41" t="s">
        <v>20</v>
      </c>
      <c r="AL7" s="41" t="s">
        <v>35</v>
      </c>
      <c r="AM7" s="41"/>
      <c r="AN7" s="41" t="s">
        <v>20</v>
      </c>
      <c r="AO7" s="41" t="s">
        <v>35</v>
      </c>
      <c r="AP7" s="41"/>
      <c r="AQ7" s="41" t="s">
        <v>20</v>
      </c>
      <c r="AR7" s="41" t="s">
        <v>35</v>
      </c>
      <c r="AS7" s="41"/>
      <c r="AT7" s="41" t="s">
        <v>20</v>
      </c>
      <c r="AU7" s="41" t="s">
        <v>35</v>
      </c>
      <c r="AV7" s="41"/>
      <c r="AW7" s="41" t="s">
        <v>20</v>
      </c>
      <c r="AX7" s="41" t="s">
        <v>35</v>
      </c>
      <c r="AY7" s="41"/>
      <c r="AZ7" s="39" t="s">
        <v>20</v>
      </c>
      <c r="BA7" s="41">
        <v>433</v>
      </c>
      <c r="BB7" s="41"/>
      <c r="BC7" s="39" t="s">
        <v>20</v>
      </c>
      <c r="BD7" s="41">
        <v>872</v>
      </c>
    </row>
    <row r="8" spans="1:56" ht="18.75">
      <c r="A8" s="8" t="s">
        <v>54</v>
      </c>
      <c r="B8" s="8" t="s">
        <v>1</v>
      </c>
      <c r="C8" s="42">
        <v>7</v>
      </c>
      <c r="D8" s="43" t="s">
        <v>20</v>
      </c>
      <c r="E8" s="42"/>
      <c r="F8" s="42">
        <v>7</v>
      </c>
      <c r="G8" s="43" t="s">
        <v>20</v>
      </c>
      <c r="H8" s="42"/>
      <c r="I8" s="42">
        <v>7</v>
      </c>
      <c r="J8" s="43" t="s">
        <v>20</v>
      </c>
      <c r="K8" s="42"/>
      <c r="L8" s="42">
        <v>7</v>
      </c>
      <c r="M8" s="43" t="s">
        <v>20</v>
      </c>
      <c r="N8" s="42"/>
      <c r="O8" s="42">
        <v>7</v>
      </c>
      <c r="P8" s="43" t="s">
        <v>20</v>
      </c>
      <c r="Q8" s="42"/>
      <c r="R8" s="42">
        <v>7</v>
      </c>
      <c r="S8" s="43" t="s">
        <v>20</v>
      </c>
      <c r="T8" s="42"/>
      <c r="U8" s="42">
        <v>7</v>
      </c>
      <c r="V8" s="43" t="s">
        <v>20</v>
      </c>
      <c r="W8" s="42"/>
      <c r="X8" s="42">
        <v>7</v>
      </c>
      <c r="Y8" s="43" t="s">
        <v>20</v>
      </c>
      <c r="Z8" s="42"/>
      <c r="AA8" s="42"/>
      <c r="AB8" s="42" t="s">
        <v>20</v>
      </c>
      <c r="AC8" s="42"/>
      <c r="AD8" s="42"/>
      <c r="AE8" s="43" t="s">
        <v>20</v>
      </c>
      <c r="AF8" s="42"/>
      <c r="AG8" s="42"/>
      <c r="AH8" s="42" t="s">
        <v>20</v>
      </c>
      <c r="AI8" s="42"/>
      <c r="AJ8" s="42"/>
      <c r="AK8" s="42" t="s">
        <v>20</v>
      </c>
      <c r="AL8" s="42"/>
      <c r="AM8" s="42"/>
      <c r="AN8" s="42" t="s">
        <v>20</v>
      </c>
      <c r="AO8" s="42"/>
      <c r="AP8" s="42"/>
      <c r="AQ8" s="42" t="s">
        <v>20</v>
      </c>
      <c r="AR8" s="42"/>
      <c r="AS8" s="42"/>
      <c r="AT8" s="42" t="s">
        <v>20</v>
      </c>
      <c r="AU8" s="42"/>
      <c r="AV8" s="42"/>
      <c r="AW8" s="42" t="s">
        <v>20</v>
      </c>
      <c r="AX8" s="42"/>
      <c r="AY8" s="42">
        <v>0</v>
      </c>
      <c r="AZ8" s="43" t="s">
        <v>20</v>
      </c>
      <c r="BA8" s="42"/>
      <c r="BB8" s="42">
        <v>0</v>
      </c>
      <c r="BC8" s="43" t="s">
        <v>20</v>
      </c>
      <c r="BD8" s="42"/>
    </row>
    <row r="9" spans="1:56" ht="18.75">
      <c r="A9" s="49" t="s">
        <v>54</v>
      </c>
      <c r="B9" s="9" t="s">
        <v>5</v>
      </c>
      <c r="C9" s="44"/>
      <c r="D9" s="44" t="s">
        <v>20</v>
      </c>
      <c r="E9" s="44"/>
      <c r="F9" s="44"/>
      <c r="G9" s="44" t="s">
        <v>20</v>
      </c>
      <c r="H9" s="44"/>
      <c r="I9" s="44"/>
      <c r="J9" s="44" t="s">
        <v>20</v>
      </c>
      <c r="K9" s="44"/>
      <c r="L9" s="44"/>
      <c r="M9" s="44" t="s">
        <v>20</v>
      </c>
      <c r="N9" s="44"/>
      <c r="O9" s="44"/>
      <c r="P9" s="44" t="s">
        <v>20</v>
      </c>
      <c r="Q9" s="44"/>
      <c r="R9" s="44"/>
      <c r="S9" s="44" t="s">
        <v>20</v>
      </c>
      <c r="T9" s="44"/>
      <c r="U9" s="44"/>
      <c r="V9" s="44" t="s">
        <v>20</v>
      </c>
      <c r="W9" s="44"/>
      <c r="X9" s="44"/>
      <c r="Y9" s="44" t="s">
        <v>20</v>
      </c>
      <c r="Z9" s="44"/>
      <c r="AA9" s="44"/>
      <c r="AB9" s="44" t="s">
        <v>20</v>
      </c>
      <c r="AC9" s="44"/>
      <c r="AD9" s="44"/>
      <c r="AE9" s="44" t="s">
        <v>20</v>
      </c>
      <c r="AF9" s="44"/>
      <c r="AG9" s="44"/>
      <c r="AH9" s="44" t="s">
        <v>20</v>
      </c>
      <c r="AI9" s="44"/>
      <c r="AJ9" s="44"/>
      <c r="AK9" s="44" t="s">
        <v>20</v>
      </c>
      <c r="AL9" s="44"/>
      <c r="AM9" s="44"/>
      <c r="AN9" s="44" t="s">
        <v>20</v>
      </c>
      <c r="AO9" s="44"/>
      <c r="AP9" s="44"/>
      <c r="AQ9" s="44" t="s">
        <v>20</v>
      </c>
      <c r="AR9" s="44"/>
      <c r="AS9" s="44"/>
      <c r="AT9" s="44" t="s">
        <v>20</v>
      </c>
      <c r="AU9" s="44"/>
      <c r="AV9" s="44"/>
      <c r="AW9" s="44" t="s">
        <v>20</v>
      </c>
      <c r="AX9" s="44"/>
      <c r="AY9" s="44"/>
      <c r="AZ9" s="44" t="s">
        <v>20</v>
      </c>
      <c r="BA9" s="44"/>
      <c r="BB9" s="44"/>
      <c r="BC9" s="44" t="s">
        <v>20</v>
      </c>
      <c r="BD9" s="44"/>
    </row>
    <row r="10" spans="1:56" ht="18.75">
      <c r="A10" s="49" t="s">
        <v>54</v>
      </c>
      <c r="B10" s="9" t="s">
        <v>7</v>
      </c>
      <c r="C10" s="44"/>
      <c r="D10" s="44" t="s">
        <v>20</v>
      </c>
      <c r="E10" s="44"/>
      <c r="F10" s="44"/>
      <c r="G10" s="44" t="s">
        <v>20</v>
      </c>
      <c r="H10" s="44"/>
      <c r="I10" s="44"/>
      <c r="J10" s="44" t="s">
        <v>20</v>
      </c>
      <c r="K10" s="44"/>
      <c r="L10" s="44"/>
      <c r="M10" s="44" t="s">
        <v>20</v>
      </c>
      <c r="N10" s="44"/>
      <c r="O10" s="44"/>
      <c r="P10" s="44" t="s">
        <v>20</v>
      </c>
      <c r="Q10" s="44"/>
      <c r="R10" s="44"/>
      <c r="S10" s="44" t="s">
        <v>20</v>
      </c>
      <c r="T10" s="44"/>
      <c r="U10" s="44"/>
      <c r="V10" s="44" t="s">
        <v>20</v>
      </c>
      <c r="W10" s="44"/>
      <c r="X10" s="44"/>
      <c r="Y10" s="44" t="s">
        <v>20</v>
      </c>
      <c r="Z10" s="44"/>
      <c r="AA10" s="44"/>
      <c r="AB10" s="44" t="s">
        <v>20</v>
      </c>
      <c r="AC10" s="44"/>
      <c r="AD10" s="44"/>
      <c r="AE10" s="44" t="s">
        <v>20</v>
      </c>
      <c r="AF10" s="44"/>
      <c r="AG10" s="44"/>
      <c r="AH10" s="44" t="s">
        <v>20</v>
      </c>
      <c r="AI10" s="44"/>
      <c r="AJ10" s="44"/>
      <c r="AK10" s="44" t="s">
        <v>20</v>
      </c>
      <c r="AL10" s="44"/>
      <c r="AM10" s="44"/>
      <c r="AN10" s="44" t="s">
        <v>20</v>
      </c>
      <c r="AO10" s="44"/>
      <c r="AP10" s="44"/>
      <c r="AQ10" s="44" t="s">
        <v>20</v>
      </c>
      <c r="AR10" s="44"/>
      <c r="AS10" s="44"/>
      <c r="AT10" s="44" t="s">
        <v>20</v>
      </c>
      <c r="AU10" s="44"/>
      <c r="AV10" s="44"/>
      <c r="AW10" s="44" t="s">
        <v>20</v>
      </c>
      <c r="AX10" s="44"/>
      <c r="AY10" s="44"/>
      <c r="AZ10" s="44" t="s">
        <v>20</v>
      </c>
      <c r="BA10" s="44"/>
      <c r="BB10" s="44"/>
      <c r="BC10" s="44" t="s">
        <v>20</v>
      </c>
      <c r="BD10" s="44"/>
    </row>
    <row r="11" spans="1:56" ht="18.75">
      <c r="A11" s="49" t="s">
        <v>54</v>
      </c>
      <c r="B11" s="9" t="s">
        <v>27</v>
      </c>
      <c r="C11" s="44"/>
      <c r="D11" s="44" t="s">
        <v>20</v>
      </c>
      <c r="E11" s="44"/>
      <c r="F11" s="44"/>
      <c r="G11" s="44" t="s">
        <v>20</v>
      </c>
      <c r="H11" s="44"/>
      <c r="I11" s="44"/>
      <c r="J11" s="44" t="s">
        <v>20</v>
      </c>
      <c r="K11" s="44"/>
      <c r="L11" s="44"/>
      <c r="M11" s="44" t="s">
        <v>20</v>
      </c>
      <c r="N11" s="44"/>
      <c r="O11" s="44"/>
      <c r="P11" s="44" t="s">
        <v>20</v>
      </c>
      <c r="Q11" s="44"/>
      <c r="R11" s="44"/>
      <c r="S11" s="44" t="s">
        <v>20</v>
      </c>
      <c r="T11" s="44"/>
      <c r="U11" s="44"/>
      <c r="V11" s="44" t="s">
        <v>20</v>
      </c>
      <c r="W11" s="44"/>
      <c r="X11" s="44"/>
      <c r="Y11" s="44" t="s">
        <v>20</v>
      </c>
      <c r="Z11" s="44"/>
      <c r="AA11" s="44"/>
      <c r="AB11" s="44" t="s">
        <v>20</v>
      </c>
      <c r="AC11" s="44"/>
      <c r="AD11" s="44"/>
      <c r="AE11" s="44" t="s">
        <v>20</v>
      </c>
      <c r="AF11" s="44"/>
      <c r="AG11" s="44"/>
      <c r="AH11" s="44" t="s">
        <v>20</v>
      </c>
      <c r="AI11" s="44"/>
      <c r="AJ11" s="44"/>
      <c r="AK11" s="44" t="s">
        <v>20</v>
      </c>
      <c r="AL11" s="44"/>
      <c r="AM11" s="44"/>
      <c r="AN11" s="44" t="s">
        <v>20</v>
      </c>
      <c r="AO11" s="44"/>
      <c r="AP11" s="44"/>
      <c r="AQ11" s="44" t="s">
        <v>20</v>
      </c>
      <c r="AR11" s="44"/>
      <c r="AS11" s="44"/>
      <c r="AT11" s="44" t="s">
        <v>20</v>
      </c>
      <c r="AU11" s="44"/>
      <c r="AV11" s="44"/>
      <c r="AW11" s="44" t="s">
        <v>20</v>
      </c>
      <c r="AX11" s="44"/>
      <c r="AY11" s="44"/>
      <c r="AZ11" s="44" t="s">
        <v>20</v>
      </c>
      <c r="BA11" s="44"/>
      <c r="BB11" s="44"/>
      <c r="BC11" s="44" t="s">
        <v>20</v>
      </c>
      <c r="BD11" s="44"/>
    </row>
    <row r="12" spans="1:56" ht="18.75">
      <c r="A12" s="50" t="s">
        <v>54</v>
      </c>
      <c r="B12" s="10" t="s">
        <v>0</v>
      </c>
      <c r="C12" s="45"/>
      <c r="D12" s="45" t="s">
        <v>20</v>
      </c>
      <c r="E12" s="45">
        <v>229</v>
      </c>
      <c r="F12" s="45"/>
      <c r="G12" s="45" t="s">
        <v>20</v>
      </c>
      <c r="H12" s="45">
        <v>456</v>
      </c>
      <c r="I12" s="45"/>
      <c r="J12" s="45" t="s">
        <v>20</v>
      </c>
      <c r="K12" s="45">
        <v>229</v>
      </c>
      <c r="L12" s="45"/>
      <c r="M12" s="45" t="s">
        <v>20</v>
      </c>
      <c r="N12" s="45">
        <v>456</v>
      </c>
      <c r="O12" s="45"/>
      <c r="P12" s="45" t="s">
        <v>20</v>
      </c>
      <c r="Q12" s="45">
        <v>345</v>
      </c>
      <c r="R12" s="45"/>
      <c r="S12" s="45" t="s">
        <v>20</v>
      </c>
      <c r="T12" s="45">
        <v>687</v>
      </c>
      <c r="U12" s="45"/>
      <c r="V12" s="45" t="s">
        <v>20</v>
      </c>
      <c r="W12" s="45">
        <v>456</v>
      </c>
      <c r="X12" s="45"/>
      <c r="Y12" s="45" t="s">
        <v>20</v>
      </c>
      <c r="Z12" s="45">
        <v>914</v>
      </c>
      <c r="AA12" s="45"/>
      <c r="AB12" s="45" t="s">
        <v>20</v>
      </c>
      <c r="AC12" s="45" t="s">
        <v>35</v>
      </c>
      <c r="AD12" s="45"/>
      <c r="AE12" s="45" t="s">
        <v>20</v>
      </c>
      <c r="AF12" s="45" t="s">
        <v>35</v>
      </c>
      <c r="AG12" s="45"/>
      <c r="AH12" s="45" t="s">
        <v>20</v>
      </c>
      <c r="AI12" s="45" t="s">
        <v>35</v>
      </c>
      <c r="AJ12" s="45"/>
      <c r="AK12" s="45" t="s">
        <v>20</v>
      </c>
      <c r="AL12" s="45" t="s">
        <v>35</v>
      </c>
      <c r="AM12" s="45"/>
      <c r="AN12" s="45" t="s">
        <v>20</v>
      </c>
      <c r="AO12" s="45" t="s">
        <v>35</v>
      </c>
      <c r="AP12" s="45"/>
      <c r="AQ12" s="45" t="s">
        <v>20</v>
      </c>
      <c r="AR12" s="45" t="s">
        <v>35</v>
      </c>
      <c r="AS12" s="45"/>
      <c r="AT12" s="45" t="s">
        <v>20</v>
      </c>
      <c r="AU12" s="45" t="s">
        <v>35</v>
      </c>
      <c r="AV12" s="45"/>
      <c r="AW12" s="45" t="s">
        <v>20</v>
      </c>
      <c r="AX12" s="45" t="s">
        <v>35</v>
      </c>
      <c r="AY12" s="45"/>
      <c r="AZ12" s="45" t="s">
        <v>20</v>
      </c>
      <c r="BA12" s="45">
        <v>433</v>
      </c>
      <c r="BB12" s="45"/>
      <c r="BC12" s="45" t="s">
        <v>20</v>
      </c>
      <c r="BD12" s="45">
        <v>872</v>
      </c>
    </row>
    <row r="13" spans="1:56" ht="18.75">
      <c r="A13" s="11" t="s">
        <v>56</v>
      </c>
      <c r="B13" s="11" t="s">
        <v>1</v>
      </c>
      <c r="C13" s="37">
        <v>0</v>
      </c>
      <c r="D13" s="38" t="s">
        <v>6</v>
      </c>
      <c r="E13" s="37"/>
      <c r="F13" s="37">
        <v>0</v>
      </c>
      <c r="G13" s="38" t="s">
        <v>6</v>
      </c>
      <c r="H13" s="37"/>
      <c r="I13" s="37">
        <v>0</v>
      </c>
      <c r="J13" s="38" t="s">
        <v>6</v>
      </c>
      <c r="K13" s="37"/>
      <c r="L13" s="37">
        <v>0</v>
      </c>
      <c r="M13" s="38" t="s">
        <v>6</v>
      </c>
      <c r="N13" s="37"/>
      <c r="O13" s="37">
        <v>0</v>
      </c>
      <c r="P13" s="38" t="s">
        <v>6</v>
      </c>
      <c r="Q13" s="37"/>
      <c r="R13" s="37">
        <v>0</v>
      </c>
      <c r="S13" s="38" t="s">
        <v>6</v>
      </c>
      <c r="T13" s="37"/>
      <c r="U13" s="37">
        <v>0</v>
      </c>
      <c r="V13" s="38" t="s">
        <v>6</v>
      </c>
      <c r="W13" s="37"/>
      <c r="X13" s="37">
        <v>0</v>
      </c>
      <c r="Y13" s="38" t="s">
        <v>6</v>
      </c>
      <c r="Z13" s="37"/>
      <c r="AA13" s="37"/>
      <c r="AB13" s="37" t="s">
        <v>6</v>
      </c>
      <c r="AC13" s="37"/>
      <c r="AD13" s="37"/>
      <c r="AE13" s="38" t="s">
        <v>6</v>
      </c>
      <c r="AF13" s="37"/>
      <c r="AG13" s="37"/>
      <c r="AH13" s="37" t="s">
        <v>6</v>
      </c>
      <c r="AI13" s="37"/>
      <c r="AJ13" s="37"/>
      <c r="AK13" s="37" t="s">
        <v>6</v>
      </c>
      <c r="AL13" s="37"/>
      <c r="AM13" s="37">
        <v>0</v>
      </c>
      <c r="AN13" s="37" t="s">
        <v>6</v>
      </c>
      <c r="AO13" s="37"/>
      <c r="AP13" s="37">
        <v>0</v>
      </c>
      <c r="AQ13" s="37" t="s">
        <v>6</v>
      </c>
      <c r="AR13" s="37"/>
      <c r="AS13" s="37">
        <v>0</v>
      </c>
      <c r="AT13" s="37" t="s">
        <v>6</v>
      </c>
      <c r="AU13" s="37"/>
      <c r="AV13" s="37"/>
      <c r="AW13" s="37" t="s">
        <v>6</v>
      </c>
      <c r="AX13" s="37"/>
      <c r="AY13" s="37">
        <v>0</v>
      </c>
      <c r="AZ13" s="38" t="s">
        <v>6</v>
      </c>
      <c r="BA13" s="37"/>
      <c r="BB13" s="37">
        <v>0</v>
      </c>
      <c r="BC13" s="38" t="s">
        <v>6</v>
      </c>
      <c r="BD13" s="37"/>
    </row>
    <row r="14" spans="1:56" ht="18.75">
      <c r="A14" s="115" t="s">
        <v>56</v>
      </c>
      <c r="B14" s="12" t="s">
        <v>5</v>
      </c>
      <c r="C14" s="39"/>
      <c r="D14" s="39" t="s">
        <v>6</v>
      </c>
      <c r="E14" s="39"/>
      <c r="F14" s="39"/>
      <c r="G14" s="39" t="s">
        <v>6</v>
      </c>
      <c r="H14" s="39"/>
      <c r="I14" s="39"/>
      <c r="J14" s="39" t="s">
        <v>6</v>
      </c>
      <c r="K14" s="39"/>
      <c r="L14" s="39"/>
      <c r="M14" s="39" t="s">
        <v>6</v>
      </c>
      <c r="N14" s="39"/>
      <c r="O14" s="39"/>
      <c r="P14" s="39" t="s">
        <v>6</v>
      </c>
      <c r="Q14" s="39"/>
      <c r="R14" s="39"/>
      <c r="S14" s="39" t="s">
        <v>6</v>
      </c>
      <c r="T14" s="39"/>
      <c r="U14" s="39"/>
      <c r="V14" s="39" t="s">
        <v>6</v>
      </c>
      <c r="W14" s="39"/>
      <c r="X14" s="39"/>
      <c r="Y14" s="39" t="s">
        <v>6</v>
      </c>
      <c r="Z14" s="39"/>
      <c r="AA14" s="39"/>
      <c r="AB14" s="39" t="s">
        <v>6</v>
      </c>
      <c r="AC14" s="39"/>
      <c r="AD14" s="39"/>
      <c r="AE14" s="39" t="s">
        <v>6</v>
      </c>
      <c r="AF14" s="39"/>
      <c r="AG14" s="39"/>
      <c r="AH14" s="39" t="s">
        <v>6</v>
      </c>
      <c r="AI14" s="39"/>
      <c r="AJ14" s="39"/>
      <c r="AK14" s="39" t="s">
        <v>6</v>
      </c>
      <c r="AL14" s="39"/>
      <c r="AM14" s="39"/>
      <c r="AN14" s="39" t="s">
        <v>6</v>
      </c>
      <c r="AO14" s="39"/>
      <c r="AP14" s="39"/>
      <c r="AQ14" s="39" t="s">
        <v>6</v>
      </c>
      <c r="AR14" s="39"/>
      <c r="AS14" s="39"/>
      <c r="AT14" s="39" t="s">
        <v>6</v>
      </c>
      <c r="AU14" s="39"/>
      <c r="AV14" s="39"/>
      <c r="AW14" s="39" t="s">
        <v>6</v>
      </c>
      <c r="AX14" s="39"/>
      <c r="AY14" s="39"/>
      <c r="AZ14" s="39" t="s">
        <v>6</v>
      </c>
      <c r="BA14" s="39"/>
      <c r="BB14" s="39"/>
      <c r="BC14" s="39" t="s">
        <v>6</v>
      </c>
      <c r="BD14" s="39"/>
    </row>
    <row r="15" spans="1:56" ht="18.75">
      <c r="A15" s="115" t="s">
        <v>56</v>
      </c>
      <c r="B15" s="12" t="s">
        <v>7</v>
      </c>
      <c r="C15" s="39"/>
      <c r="D15" s="39" t="s">
        <v>6</v>
      </c>
      <c r="E15" s="39"/>
      <c r="F15" s="39"/>
      <c r="G15" s="39" t="s">
        <v>6</v>
      </c>
      <c r="H15" s="39"/>
      <c r="I15" s="39"/>
      <c r="J15" s="39" t="s">
        <v>6</v>
      </c>
      <c r="K15" s="39"/>
      <c r="L15" s="39"/>
      <c r="M15" s="39" t="s">
        <v>6</v>
      </c>
      <c r="N15" s="39"/>
      <c r="O15" s="39"/>
      <c r="P15" s="39" t="s">
        <v>6</v>
      </c>
      <c r="Q15" s="39"/>
      <c r="R15" s="39"/>
      <c r="S15" s="39" t="s">
        <v>6</v>
      </c>
      <c r="T15" s="39"/>
      <c r="U15" s="39"/>
      <c r="V15" s="39" t="s">
        <v>6</v>
      </c>
      <c r="W15" s="39"/>
      <c r="X15" s="39"/>
      <c r="Y15" s="39" t="s">
        <v>6</v>
      </c>
      <c r="Z15" s="39"/>
      <c r="AA15" s="39"/>
      <c r="AB15" s="39" t="s">
        <v>6</v>
      </c>
      <c r="AC15" s="39"/>
      <c r="AD15" s="39"/>
      <c r="AE15" s="39" t="s">
        <v>6</v>
      </c>
      <c r="AF15" s="39"/>
      <c r="AG15" s="39"/>
      <c r="AH15" s="39" t="s">
        <v>6</v>
      </c>
      <c r="AI15" s="39"/>
      <c r="AJ15" s="39"/>
      <c r="AK15" s="39" t="s">
        <v>6</v>
      </c>
      <c r="AL15" s="39"/>
      <c r="AM15" s="39"/>
      <c r="AN15" s="39" t="s">
        <v>6</v>
      </c>
      <c r="AO15" s="39"/>
      <c r="AP15" s="39"/>
      <c r="AQ15" s="39" t="s">
        <v>6</v>
      </c>
      <c r="AR15" s="39"/>
      <c r="AS15" s="39"/>
      <c r="AT15" s="39" t="s">
        <v>6</v>
      </c>
      <c r="AU15" s="39"/>
      <c r="AV15" s="39"/>
      <c r="AW15" s="39" t="s">
        <v>6</v>
      </c>
      <c r="AX15" s="39"/>
      <c r="AY15" s="39"/>
      <c r="AZ15" s="39" t="s">
        <v>6</v>
      </c>
      <c r="BA15" s="39"/>
      <c r="BB15" s="39"/>
      <c r="BC15" s="39" t="s">
        <v>6</v>
      </c>
      <c r="BD15" s="39"/>
    </row>
    <row r="16" spans="1:56" ht="18.75">
      <c r="A16" s="115" t="s">
        <v>56</v>
      </c>
      <c r="B16" s="12" t="s">
        <v>27</v>
      </c>
      <c r="C16" s="39"/>
      <c r="D16" s="39" t="s">
        <v>6</v>
      </c>
      <c r="E16" s="39"/>
      <c r="F16" s="39"/>
      <c r="G16" s="39" t="s">
        <v>6</v>
      </c>
      <c r="H16" s="39"/>
      <c r="I16" s="39"/>
      <c r="J16" s="39" t="s">
        <v>6</v>
      </c>
      <c r="K16" s="39"/>
      <c r="L16" s="39"/>
      <c r="M16" s="39" t="s">
        <v>6</v>
      </c>
      <c r="N16" s="39"/>
      <c r="O16" s="39"/>
      <c r="P16" s="39" t="s">
        <v>6</v>
      </c>
      <c r="Q16" s="39"/>
      <c r="R16" s="39"/>
      <c r="S16" s="39" t="s">
        <v>6</v>
      </c>
      <c r="T16" s="39"/>
      <c r="U16" s="39"/>
      <c r="V16" s="39" t="s">
        <v>6</v>
      </c>
      <c r="W16" s="39"/>
      <c r="X16" s="39"/>
      <c r="Y16" s="39" t="s">
        <v>6</v>
      </c>
      <c r="Z16" s="39"/>
      <c r="AA16" s="39"/>
      <c r="AB16" s="39" t="s">
        <v>6</v>
      </c>
      <c r="AC16" s="39"/>
      <c r="AD16" s="39"/>
      <c r="AE16" s="39" t="s">
        <v>6</v>
      </c>
      <c r="AF16" s="39"/>
      <c r="AG16" s="39"/>
      <c r="AH16" s="39" t="s">
        <v>6</v>
      </c>
      <c r="AI16" s="39"/>
      <c r="AJ16" s="39"/>
      <c r="AK16" s="39" t="s">
        <v>6</v>
      </c>
      <c r="AL16" s="39"/>
      <c r="AM16" s="39"/>
      <c r="AN16" s="39" t="s">
        <v>6</v>
      </c>
      <c r="AO16" s="39"/>
      <c r="AP16" s="39"/>
      <c r="AQ16" s="39" t="s">
        <v>6</v>
      </c>
      <c r="AR16" s="39"/>
      <c r="AS16" s="39"/>
      <c r="AT16" s="39" t="s">
        <v>6</v>
      </c>
      <c r="AU16" s="39"/>
      <c r="AV16" s="39"/>
      <c r="AW16" s="39" t="s">
        <v>6</v>
      </c>
      <c r="AX16" s="39"/>
      <c r="AY16" s="39"/>
      <c r="AZ16" s="39" t="s">
        <v>6</v>
      </c>
      <c r="BA16" s="39"/>
      <c r="BB16" s="39"/>
      <c r="BC16" s="39" t="s">
        <v>6</v>
      </c>
      <c r="BD16" s="39"/>
    </row>
    <row r="17" spans="1:56" ht="18.75">
      <c r="A17" s="116" t="s">
        <v>56</v>
      </c>
      <c r="B17" s="13" t="s">
        <v>0</v>
      </c>
      <c r="C17" s="41"/>
      <c r="D17" s="39" t="s">
        <v>6</v>
      </c>
      <c r="E17" s="41">
        <v>8</v>
      </c>
      <c r="F17" s="41"/>
      <c r="G17" s="39" t="s">
        <v>6</v>
      </c>
      <c r="H17" s="41">
        <v>16</v>
      </c>
      <c r="I17" s="41"/>
      <c r="J17" s="39" t="s">
        <v>6</v>
      </c>
      <c r="K17" s="41">
        <v>8</v>
      </c>
      <c r="L17" s="41"/>
      <c r="M17" s="39" t="s">
        <v>6</v>
      </c>
      <c r="N17" s="41">
        <v>16</v>
      </c>
      <c r="O17" s="41"/>
      <c r="P17" s="39" t="s">
        <v>6</v>
      </c>
      <c r="Q17" s="41" t="s">
        <v>35</v>
      </c>
      <c r="R17" s="41"/>
      <c r="S17" s="39" t="s">
        <v>6</v>
      </c>
      <c r="T17" s="41" t="s">
        <v>35</v>
      </c>
      <c r="U17" s="41"/>
      <c r="V17" s="39" t="s">
        <v>6</v>
      </c>
      <c r="W17" s="41" t="s">
        <v>35</v>
      </c>
      <c r="X17" s="41"/>
      <c r="Y17" s="39" t="s">
        <v>6</v>
      </c>
      <c r="Z17" s="41" t="s">
        <v>35</v>
      </c>
      <c r="AA17" s="41"/>
      <c r="AB17" s="41" t="s">
        <v>6</v>
      </c>
      <c r="AC17" s="41" t="s">
        <v>35</v>
      </c>
      <c r="AD17" s="41"/>
      <c r="AE17" s="39" t="s">
        <v>6</v>
      </c>
      <c r="AF17" s="41" t="s">
        <v>35</v>
      </c>
      <c r="AG17" s="41"/>
      <c r="AH17" s="41" t="s">
        <v>6</v>
      </c>
      <c r="AI17" s="41" t="s">
        <v>35</v>
      </c>
      <c r="AJ17" s="41"/>
      <c r="AK17" s="41" t="s">
        <v>6</v>
      </c>
      <c r="AL17" s="41" t="s">
        <v>35</v>
      </c>
      <c r="AM17" s="41"/>
      <c r="AN17" s="41" t="s">
        <v>6</v>
      </c>
      <c r="AO17" s="41">
        <v>12</v>
      </c>
      <c r="AP17" s="41"/>
      <c r="AQ17" s="41" t="s">
        <v>6</v>
      </c>
      <c r="AR17" s="41">
        <v>24</v>
      </c>
      <c r="AS17" s="41"/>
      <c r="AT17" s="41" t="s">
        <v>6</v>
      </c>
      <c r="AU17" s="41">
        <v>10</v>
      </c>
      <c r="AV17" s="41"/>
      <c r="AW17" s="41" t="s">
        <v>6</v>
      </c>
      <c r="AX17" s="41">
        <v>20</v>
      </c>
      <c r="AY17" s="41"/>
      <c r="AZ17" s="39" t="s">
        <v>6</v>
      </c>
      <c r="BA17" s="41">
        <v>20</v>
      </c>
      <c r="BB17" s="41"/>
      <c r="BC17" s="39" t="s">
        <v>6</v>
      </c>
      <c r="BD17" s="41">
        <v>40</v>
      </c>
    </row>
    <row r="18" spans="1:56" ht="18.75">
      <c r="A18" s="8" t="s">
        <v>59</v>
      </c>
      <c r="B18" s="8" t="s">
        <v>1</v>
      </c>
      <c r="C18" s="42">
        <v>0</v>
      </c>
      <c r="D18" s="43" t="s">
        <v>6</v>
      </c>
      <c r="E18" s="42"/>
      <c r="F18" s="42">
        <v>0</v>
      </c>
      <c r="G18" s="43" t="s">
        <v>6</v>
      </c>
      <c r="H18" s="42"/>
      <c r="I18" s="42">
        <v>0</v>
      </c>
      <c r="J18" s="43" t="s">
        <v>6</v>
      </c>
      <c r="K18" s="42"/>
      <c r="L18" s="42">
        <v>0</v>
      </c>
      <c r="M18" s="43" t="s">
        <v>6</v>
      </c>
      <c r="N18" s="42"/>
      <c r="O18" s="42">
        <v>0</v>
      </c>
      <c r="P18" s="43" t="s">
        <v>6</v>
      </c>
      <c r="Q18" s="42"/>
      <c r="R18" s="42">
        <v>0</v>
      </c>
      <c r="S18" s="43" t="s">
        <v>6</v>
      </c>
      <c r="T18" s="42"/>
      <c r="U18" s="42">
        <v>0</v>
      </c>
      <c r="V18" s="43" t="s">
        <v>6</v>
      </c>
      <c r="W18" s="42"/>
      <c r="X18" s="42">
        <v>0</v>
      </c>
      <c r="Y18" s="43" t="s">
        <v>6</v>
      </c>
      <c r="Z18" s="42"/>
      <c r="AA18" s="42">
        <v>0</v>
      </c>
      <c r="AB18" s="42" t="s">
        <v>6</v>
      </c>
      <c r="AC18" s="42"/>
      <c r="AD18" s="42"/>
      <c r="AE18" s="43" t="s">
        <v>6</v>
      </c>
      <c r="AF18" s="42"/>
      <c r="AG18" s="42"/>
      <c r="AH18" s="42" t="s">
        <v>6</v>
      </c>
      <c r="AI18" s="42"/>
      <c r="AJ18" s="42"/>
      <c r="AK18" s="42" t="s">
        <v>6</v>
      </c>
      <c r="AL18" s="42"/>
      <c r="AM18" s="42">
        <v>0</v>
      </c>
      <c r="AN18" s="42" t="s">
        <v>6</v>
      </c>
      <c r="AO18" s="42"/>
      <c r="AP18" s="42">
        <v>0</v>
      </c>
      <c r="AQ18" s="42" t="s">
        <v>6</v>
      </c>
      <c r="AR18" s="42"/>
      <c r="AS18" s="42">
        <v>0</v>
      </c>
      <c r="AT18" s="42" t="s">
        <v>6</v>
      </c>
      <c r="AU18" s="42"/>
      <c r="AV18" s="42"/>
      <c r="AW18" s="42" t="s">
        <v>6</v>
      </c>
      <c r="AX18" s="42"/>
      <c r="AY18" s="42">
        <v>0</v>
      </c>
      <c r="AZ18" s="43" t="s">
        <v>6</v>
      </c>
      <c r="BA18" s="42"/>
      <c r="BB18" s="42">
        <v>0</v>
      </c>
      <c r="BC18" s="43" t="s">
        <v>6</v>
      </c>
      <c r="BD18" s="42"/>
    </row>
    <row r="19" spans="1:56" ht="18.75">
      <c r="A19" s="49" t="s">
        <v>59</v>
      </c>
      <c r="B19" s="9" t="s">
        <v>5</v>
      </c>
      <c r="C19" s="44"/>
      <c r="D19" s="44" t="s">
        <v>6</v>
      </c>
      <c r="E19" s="44"/>
      <c r="F19" s="44"/>
      <c r="G19" s="44" t="s">
        <v>6</v>
      </c>
      <c r="H19" s="44"/>
      <c r="I19" s="44"/>
      <c r="J19" s="44" t="s">
        <v>6</v>
      </c>
      <c r="K19" s="44"/>
      <c r="L19" s="44"/>
      <c r="M19" s="44" t="s">
        <v>6</v>
      </c>
      <c r="N19" s="44"/>
      <c r="O19" s="44"/>
      <c r="P19" s="44" t="s">
        <v>6</v>
      </c>
      <c r="Q19" s="44"/>
      <c r="R19" s="44"/>
      <c r="S19" s="44" t="s">
        <v>6</v>
      </c>
      <c r="T19" s="44"/>
      <c r="U19" s="44"/>
      <c r="V19" s="44" t="s">
        <v>6</v>
      </c>
      <c r="W19" s="44"/>
      <c r="X19" s="44"/>
      <c r="Y19" s="44" t="s">
        <v>6</v>
      </c>
      <c r="Z19" s="44"/>
      <c r="AA19" s="44"/>
      <c r="AB19" s="44" t="s">
        <v>6</v>
      </c>
      <c r="AC19" s="44"/>
      <c r="AD19" s="44"/>
      <c r="AE19" s="44" t="s">
        <v>6</v>
      </c>
      <c r="AF19" s="44"/>
      <c r="AG19" s="44"/>
      <c r="AH19" s="44" t="s">
        <v>6</v>
      </c>
      <c r="AI19" s="44"/>
      <c r="AJ19" s="44"/>
      <c r="AK19" s="44" t="s">
        <v>6</v>
      </c>
      <c r="AL19" s="44"/>
      <c r="AM19" s="44"/>
      <c r="AN19" s="44" t="s">
        <v>6</v>
      </c>
      <c r="AO19" s="44"/>
      <c r="AP19" s="44"/>
      <c r="AQ19" s="44" t="s">
        <v>6</v>
      </c>
      <c r="AR19" s="44"/>
      <c r="AS19" s="44"/>
      <c r="AT19" s="44" t="s">
        <v>6</v>
      </c>
      <c r="AU19" s="44"/>
      <c r="AV19" s="44"/>
      <c r="AW19" s="44" t="s">
        <v>6</v>
      </c>
      <c r="AX19" s="44"/>
      <c r="AY19" s="44"/>
      <c r="AZ19" s="44" t="s">
        <v>6</v>
      </c>
      <c r="BA19" s="44"/>
      <c r="BB19" s="44"/>
      <c r="BC19" s="44" t="s">
        <v>6</v>
      </c>
      <c r="BD19" s="44"/>
    </row>
    <row r="20" spans="1:56" ht="18.75">
      <c r="A20" s="49" t="s">
        <v>59</v>
      </c>
      <c r="B20" s="9" t="s">
        <v>7</v>
      </c>
      <c r="C20" s="44"/>
      <c r="D20" s="44" t="s">
        <v>6</v>
      </c>
      <c r="E20" s="44"/>
      <c r="F20" s="44"/>
      <c r="G20" s="44" t="s">
        <v>6</v>
      </c>
      <c r="H20" s="44"/>
      <c r="I20" s="44"/>
      <c r="J20" s="44" t="s">
        <v>6</v>
      </c>
      <c r="K20" s="44"/>
      <c r="L20" s="44"/>
      <c r="M20" s="44" t="s">
        <v>6</v>
      </c>
      <c r="N20" s="44"/>
      <c r="O20" s="44"/>
      <c r="P20" s="44" t="s">
        <v>6</v>
      </c>
      <c r="Q20" s="44"/>
      <c r="R20" s="44"/>
      <c r="S20" s="44" t="s">
        <v>6</v>
      </c>
      <c r="T20" s="44"/>
      <c r="U20" s="44"/>
      <c r="V20" s="44" t="s">
        <v>6</v>
      </c>
      <c r="W20" s="44"/>
      <c r="X20" s="44"/>
      <c r="Y20" s="44" t="s">
        <v>6</v>
      </c>
      <c r="Z20" s="44"/>
      <c r="AA20" s="44"/>
      <c r="AB20" s="44" t="s">
        <v>6</v>
      </c>
      <c r="AC20" s="44"/>
      <c r="AD20" s="44"/>
      <c r="AE20" s="44" t="s">
        <v>6</v>
      </c>
      <c r="AF20" s="44"/>
      <c r="AG20" s="44"/>
      <c r="AH20" s="44" t="s">
        <v>6</v>
      </c>
      <c r="AI20" s="44"/>
      <c r="AJ20" s="44"/>
      <c r="AK20" s="44" t="s">
        <v>6</v>
      </c>
      <c r="AL20" s="44"/>
      <c r="AM20" s="44"/>
      <c r="AN20" s="44" t="s">
        <v>6</v>
      </c>
      <c r="AO20" s="44"/>
      <c r="AP20" s="44"/>
      <c r="AQ20" s="44" t="s">
        <v>6</v>
      </c>
      <c r="AR20" s="44"/>
      <c r="AS20" s="44"/>
      <c r="AT20" s="44" t="s">
        <v>6</v>
      </c>
      <c r="AU20" s="44"/>
      <c r="AV20" s="44"/>
      <c r="AW20" s="44" t="s">
        <v>6</v>
      </c>
      <c r="AX20" s="44"/>
      <c r="AY20" s="44"/>
      <c r="AZ20" s="44" t="s">
        <v>6</v>
      </c>
      <c r="BA20" s="44"/>
      <c r="BB20" s="44"/>
      <c r="BC20" s="44" t="s">
        <v>6</v>
      </c>
      <c r="BD20" s="44"/>
    </row>
    <row r="21" spans="1:56" ht="18.75">
      <c r="A21" s="49" t="s">
        <v>59</v>
      </c>
      <c r="B21" s="9" t="s">
        <v>27</v>
      </c>
      <c r="C21" s="44"/>
      <c r="D21" s="44" t="s">
        <v>6</v>
      </c>
      <c r="E21" s="44"/>
      <c r="F21" s="44"/>
      <c r="G21" s="44" t="s">
        <v>6</v>
      </c>
      <c r="H21" s="44"/>
      <c r="I21" s="44"/>
      <c r="J21" s="44" t="s">
        <v>6</v>
      </c>
      <c r="K21" s="44"/>
      <c r="L21" s="44"/>
      <c r="M21" s="44" t="s">
        <v>6</v>
      </c>
      <c r="N21" s="44"/>
      <c r="O21" s="44"/>
      <c r="P21" s="44" t="s">
        <v>6</v>
      </c>
      <c r="Q21" s="44"/>
      <c r="R21" s="44"/>
      <c r="S21" s="44" t="s">
        <v>6</v>
      </c>
      <c r="T21" s="44"/>
      <c r="U21" s="44"/>
      <c r="V21" s="44" t="s">
        <v>6</v>
      </c>
      <c r="W21" s="44"/>
      <c r="X21" s="44"/>
      <c r="Y21" s="44" t="s">
        <v>6</v>
      </c>
      <c r="Z21" s="44"/>
      <c r="AA21" s="44"/>
      <c r="AB21" s="44" t="s">
        <v>6</v>
      </c>
      <c r="AC21" s="44"/>
      <c r="AD21" s="44"/>
      <c r="AE21" s="44" t="s">
        <v>6</v>
      </c>
      <c r="AF21" s="44"/>
      <c r="AG21" s="44"/>
      <c r="AH21" s="44" t="s">
        <v>6</v>
      </c>
      <c r="AI21" s="44"/>
      <c r="AJ21" s="44"/>
      <c r="AK21" s="44" t="s">
        <v>6</v>
      </c>
      <c r="AL21" s="44"/>
      <c r="AM21" s="44"/>
      <c r="AN21" s="44" t="s">
        <v>6</v>
      </c>
      <c r="AO21" s="44"/>
      <c r="AP21" s="44"/>
      <c r="AQ21" s="44" t="s">
        <v>6</v>
      </c>
      <c r="AR21" s="44"/>
      <c r="AS21" s="44"/>
      <c r="AT21" s="44" t="s">
        <v>6</v>
      </c>
      <c r="AU21" s="44"/>
      <c r="AV21" s="44"/>
      <c r="AW21" s="44" t="s">
        <v>6</v>
      </c>
      <c r="AX21" s="44"/>
      <c r="AY21" s="44"/>
      <c r="AZ21" s="44" t="s">
        <v>6</v>
      </c>
      <c r="BA21" s="44"/>
      <c r="BB21" s="44"/>
      <c r="BC21" s="44" t="s">
        <v>6</v>
      </c>
      <c r="BD21" s="44"/>
    </row>
    <row r="22" spans="1:56" ht="18.75">
      <c r="A22" s="50" t="s">
        <v>59</v>
      </c>
      <c r="B22" s="10" t="s">
        <v>0</v>
      </c>
      <c r="C22" s="45"/>
      <c r="D22" s="44" t="s">
        <v>6</v>
      </c>
      <c r="E22" s="45">
        <v>8</v>
      </c>
      <c r="F22" s="45"/>
      <c r="G22" s="44" t="s">
        <v>6</v>
      </c>
      <c r="H22" s="45">
        <v>16</v>
      </c>
      <c r="I22" s="45"/>
      <c r="J22" s="44" t="s">
        <v>6</v>
      </c>
      <c r="K22" s="45">
        <v>8</v>
      </c>
      <c r="L22" s="45"/>
      <c r="M22" s="44" t="s">
        <v>6</v>
      </c>
      <c r="N22" s="45">
        <v>16</v>
      </c>
      <c r="O22" s="45"/>
      <c r="P22" s="44" t="s">
        <v>6</v>
      </c>
      <c r="Q22" s="45" t="s">
        <v>35</v>
      </c>
      <c r="R22" s="45"/>
      <c r="S22" s="44" t="s">
        <v>6</v>
      </c>
      <c r="T22" s="45" t="s">
        <v>35</v>
      </c>
      <c r="U22" s="45"/>
      <c r="V22" s="44" t="s">
        <v>6</v>
      </c>
      <c r="W22" s="45" t="s">
        <v>35</v>
      </c>
      <c r="X22" s="45"/>
      <c r="Y22" s="44" t="s">
        <v>6</v>
      </c>
      <c r="Z22" s="45" t="s">
        <v>35</v>
      </c>
      <c r="AA22" s="45"/>
      <c r="AB22" s="45" t="s">
        <v>6</v>
      </c>
      <c r="AC22" s="45" t="s">
        <v>35</v>
      </c>
      <c r="AD22" s="45"/>
      <c r="AE22" s="44" t="s">
        <v>6</v>
      </c>
      <c r="AF22" s="45" t="s">
        <v>35</v>
      </c>
      <c r="AG22" s="45"/>
      <c r="AH22" s="45" t="s">
        <v>6</v>
      </c>
      <c r="AI22" s="45" t="s">
        <v>35</v>
      </c>
      <c r="AJ22" s="45"/>
      <c r="AK22" s="45" t="s">
        <v>6</v>
      </c>
      <c r="AL22" s="45" t="s">
        <v>35</v>
      </c>
      <c r="AM22" s="45"/>
      <c r="AN22" s="45" t="s">
        <v>6</v>
      </c>
      <c r="AO22" s="45">
        <v>12</v>
      </c>
      <c r="AP22" s="45"/>
      <c r="AQ22" s="45" t="s">
        <v>6</v>
      </c>
      <c r="AR22" s="45">
        <v>24</v>
      </c>
      <c r="AS22" s="45"/>
      <c r="AT22" s="45" t="s">
        <v>6</v>
      </c>
      <c r="AU22" s="45">
        <v>10</v>
      </c>
      <c r="AV22" s="45"/>
      <c r="AW22" s="45" t="s">
        <v>6</v>
      </c>
      <c r="AX22" s="45">
        <v>20</v>
      </c>
      <c r="AY22" s="45"/>
      <c r="AZ22" s="44" t="s">
        <v>6</v>
      </c>
      <c r="BA22" s="45">
        <v>20</v>
      </c>
      <c r="BB22" s="45"/>
      <c r="BC22" s="44" t="s">
        <v>6</v>
      </c>
      <c r="BD22" s="45">
        <v>40</v>
      </c>
    </row>
    <row r="23" spans="1:56" ht="18.75">
      <c r="A23" s="11" t="s">
        <v>61</v>
      </c>
      <c r="B23" s="11" t="s">
        <v>1</v>
      </c>
      <c r="C23" s="37">
        <v>10</v>
      </c>
      <c r="D23" s="38" t="s">
        <v>20</v>
      </c>
      <c r="E23" s="37"/>
      <c r="F23" s="37">
        <v>10</v>
      </c>
      <c r="G23" s="38" t="s">
        <v>20</v>
      </c>
      <c r="H23" s="37">
        <v>0</v>
      </c>
      <c r="I23" s="37">
        <v>10</v>
      </c>
      <c r="J23" s="38" t="s">
        <v>20</v>
      </c>
      <c r="K23" s="37"/>
      <c r="L23" s="37">
        <v>10</v>
      </c>
      <c r="M23" s="38" t="s">
        <v>20</v>
      </c>
      <c r="N23" s="37"/>
      <c r="O23" s="37"/>
      <c r="P23" s="38" t="s">
        <v>20</v>
      </c>
      <c r="Q23" s="37"/>
      <c r="R23" s="37"/>
      <c r="S23" s="38" t="s">
        <v>20</v>
      </c>
      <c r="T23" s="37"/>
      <c r="U23" s="37"/>
      <c r="V23" s="38" t="s">
        <v>20</v>
      </c>
      <c r="W23" s="37"/>
      <c r="X23" s="37"/>
      <c r="Y23" s="38" t="s">
        <v>20</v>
      </c>
      <c r="Z23" s="37"/>
      <c r="AA23" s="37">
        <v>10</v>
      </c>
      <c r="AB23" s="37" t="s">
        <v>20</v>
      </c>
      <c r="AC23" s="37"/>
      <c r="AD23" s="37">
        <v>10</v>
      </c>
      <c r="AE23" s="38" t="s">
        <v>20</v>
      </c>
      <c r="AF23" s="37"/>
      <c r="AG23" s="37">
        <v>10</v>
      </c>
      <c r="AH23" s="37" t="s">
        <v>20</v>
      </c>
      <c r="AI23" s="37"/>
      <c r="AJ23" s="37">
        <v>10</v>
      </c>
      <c r="AK23" s="37" t="s">
        <v>20</v>
      </c>
      <c r="AL23" s="37"/>
      <c r="AM23" s="37"/>
      <c r="AN23" s="37" t="s">
        <v>20</v>
      </c>
      <c r="AO23" s="37"/>
      <c r="AP23" s="37"/>
      <c r="AQ23" s="37" t="s">
        <v>20</v>
      </c>
      <c r="AR23" s="37"/>
      <c r="AS23" s="37"/>
      <c r="AT23" s="37" t="s">
        <v>20</v>
      </c>
      <c r="AU23" s="37"/>
      <c r="AV23" s="37"/>
      <c r="AW23" s="37" t="s">
        <v>20</v>
      </c>
      <c r="AX23" s="37"/>
      <c r="AY23" s="37">
        <v>0</v>
      </c>
      <c r="AZ23" s="38" t="s">
        <v>20</v>
      </c>
      <c r="BA23" s="37"/>
      <c r="BB23" s="37">
        <v>0</v>
      </c>
      <c r="BC23" s="38" t="s">
        <v>20</v>
      </c>
      <c r="BD23" s="37"/>
    </row>
    <row r="24" spans="1:56" ht="18.75">
      <c r="A24" s="115" t="s">
        <v>61</v>
      </c>
      <c r="B24" s="12" t="s">
        <v>5</v>
      </c>
      <c r="C24" s="39"/>
      <c r="D24" s="39" t="s">
        <v>20</v>
      </c>
      <c r="E24" s="39"/>
      <c r="F24" s="39"/>
      <c r="G24" s="39" t="s">
        <v>20</v>
      </c>
      <c r="H24" s="39"/>
      <c r="I24" s="39" t="s">
        <v>85</v>
      </c>
      <c r="J24" s="39" t="s">
        <v>20</v>
      </c>
      <c r="K24" s="39"/>
      <c r="L24" s="39"/>
      <c r="M24" s="39" t="s">
        <v>20</v>
      </c>
      <c r="N24" s="39"/>
      <c r="O24" s="39"/>
      <c r="P24" s="39" t="s">
        <v>20</v>
      </c>
      <c r="Q24" s="39"/>
      <c r="R24" s="39"/>
      <c r="S24" s="39" t="s">
        <v>20</v>
      </c>
      <c r="T24" s="39"/>
      <c r="U24" s="39"/>
      <c r="V24" s="39" t="s">
        <v>20</v>
      </c>
      <c r="W24" s="39"/>
      <c r="X24" s="39"/>
      <c r="Y24" s="39" t="s">
        <v>20</v>
      </c>
      <c r="Z24" s="39"/>
      <c r="AA24" s="39"/>
      <c r="AB24" s="39" t="s">
        <v>20</v>
      </c>
      <c r="AC24" s="39"/>
      <c r="AD24" s="39"/>
      <c r="AE24" s="39" t="s">
        <v>20</v>
      </c>
      <c r="AF24" s="39"/>
      <c r="AG24" s="39"/>
      <c r="AH24" s="39" t="s">
        <v>20</v>
      </c>
      <c r="AI24" s="39"/>
      <c r="AJ24" s="39"/>
      <c r="AK24" s="39" t="s">
        <v>20</v>
      </c>
      <c r="AL24" s="39"/>
      <c r="AM24" s="39"/>
      <c r="AN24" s="39" t="s">
        <v>20</v>
      </c>
      <c r="AO24" s="39"/>
      <c r="AP24" s="39"/>
      <c r="AQ24" s="39" t="s">
        <v>20</v>
      </c>
      <c r="AR24" s="39"/>
      <c r="AS24" s="39"/>
      <c r="AT24" s="39" t="s">
        <v>20</v>
      </c>
      <c r="AU24" s="39"/>
      <c r="AV24" s="39"/>
      <c r="AW24" s="39" t="s">
        <v>20</v>
      </c>
      <c r="AX24" s="39"/>
      <c r="AY24" s="39"/>
      <c r="AZ24" s="39" t="s">
        <v>20</v>
      </c>
      <c r="BA24" s="39"/>
      <c r="BB24" s="39"/>
      <c r="BC24" s="39" t="s">
        <v>20</v>
      </c>
      <c r="BD24" s="39"/>
    </row>
    <row r="25" spans="1:56" ht="18.75">
      <c r="A25" s="115" t="s">
        <v>61</v>
      </c>
      <c r="B25" s="12" t="s">
        <v>7</v>
      </c>
      <c r="C25" s="39"/>
      <c r="D25" s="39" t="s">
        <v>20</v>
      </c>
      <c r="E25" s="39"/>
      <c r="F25" s="39"/>
      <c r="G25" s="39" t="s">
        <v>20</v>
      </c>
      <c r="H25" s="39"/>
      <c r="I25" s="39"/>
      <c r="J25" s="39" t="s">
        <v>20</v>
      </c>
      <c r="K25" s="39"/>
      <c r="L25" s="39"/>
      <c r="M25" s="39" t="s">
        <v>20</v>
      </c>
      <c r="N25" s="39"/>
      <c r="O25" s="39"/>
      <c r="P25" s="39" t="s">
        <v>20</v>
      </c>
      <c r="Q25" s="39"/>
      <c r="R25" s="39"/>
      <c r="S25" s="39" t="s">
        <v>20</v>
      </c>
      <c r="T25" s="39"/>
      <c r="U25" s="39"/>
      <c r="V25" s="39" t="s">
        <v>20</v>
      </c>
      <c r="W25" s="39"/>
      <c r="X25" s="39"/>
      <c r="Y25" s="39" t="s">
        <v>20</v>
      </c>
      <c r="Z25" s="39"/>
      <c r="AA25" s="39"/>
      <c r="AB25" s="39" t="s">
        <v>20</v>
      </c>
      <c r="AC25" s="39"/>
      <c r="AD25" s="39"/>
      <c r="AE25" s="39" t="s">
        <v>20</v>
      </c>
      <c r="AF25" s="39"/>
      <c r="AG25" s="39"/>
      <c r="AH25" s="39" t="s">
        <v>20</v>
      </c>
      <c r="AI25" s="39"/>
      <c r="AJ25" s="39"/>
      <c r="AK25" s="39" t="s">
        <v>20</v>
      </c>
      <c r="AL25" s="39"/>
      <c r="AM25" s="39"/>
      <c r="AN25" s="39" t="s">
        <v>20</v>
      </c>
      <c r="AO25" s="39"/>
      <c r="AP25" s="39"/>
      <c r="AQ25" s="39" t="s">
        <v>20</v>
      </c>
      <c r="AR25" s="39"/>
      <c r="AS25" s="39"/>
      <c r="AT25" s="39" t="s">
        <v>20</v>
      </c>
      <c r="AU25" s="39"/>
      <c r="AV25" s="39"/>
      <c r="AW25" s="39" t="s">
        <v>20</v>
      </c>
      <c r="AX25" s="39"/>
      <c r="AY25" s="39"/>
      <c r="AZ25" s="39" t="s">
        <v>20</v>
      </c>
      <c r="BA25" s="39"/>
      <c r="BB25" s="39"/>
      <c r="BC25" s="39" t="s">
        <v>20</v>
      </c>
      <c r="BD25" s="39"/>
    </row>
    <row r="26" spans="1:56" ht="18.75">
      <c r="A26" s="115" t="s">
        <v>61</v>
      </c>
      <c r="B26" s="12" t="s">
        <v>27</v>
      </c>
      <c r="C26" s="39"/>
      <c r="D26" s="39" t="s">
        <v>20</v>
      </c>
      <c r="E26" s="39"/>
      <c r="F26" s="39"/>
      <c r="G26" s="39" t="s">
        <v>20</v>
      </c>
      <c r="H26" s="39"/>
      <c r="I26" s="39"/>
      <c r="J26" s="39" t="s">
        <v>20</v>
      </c>
      <c r="K26" s="39"/>
      <c r="L26" s="39"/>
      <c r="M26" s="39" t="s">
        <v>20</v>
      </c>
      <c r="N26" s="39"/>
      <c r="O26" s="39"/>
      <c r="P26" s="39" t="s">
        <v>20</v>
      </c>
      <c r="Q26" s="39"/>
      <c r="R26" s="39"/>
      <c r="S26" s="39" t="s">
        <v>20</v>
      </c>
      <c r="T26" s="39"/>
      <c r="U26" s="39"/>
      <c r="V26" s="39" t="s">
        <v>20</v>
      </c>
      <c r="W26" s="39"/>
      <c r="X26" s="39"/>
      <c r="Y26" s="39" t="s">
        <v>20</v>
      </c>
      <c r="Z26" s="39"/>
      <c r="AA26" s="39"/>
      <c r="AB26" s="39" t="s">
        <v>20</v>
      </c>
      <c r="AC26" s="39"/>
      <c r="AD26" s="39"/>
      <c r="AE26" s="39" t="s">
        <v>20</v>
      </c>
      <c r="AF26" s="39"/>
      <c r="AG26" s="39"/>
      <c r="AH26" s="39" t="s">
        <v>20</v>
      </c>
      <c r="AI26" s="39"/>
      <c r="AJ26" s="39"/>
      <c r="AK26" s="39" t="s">
        <v>20</v>
      </c>
      <c r="AL26" s="39"/>
      <c r="AM26" s="39"/>
      <c r="AN26" s="39" t="s">
        <v>20</v>
      </c>
      <c r="AO26" s="39"/>
      <c r="AP26" s="39"/>
      <c r="AQ26" s="39" t="s">
        <v>20</v>
      </c>
      <c r="AR26" s="39"/>
      <c r="AS26" s="39"/>
      <c r="AT26" s="39" t="s">
        <v>20</v>
      </c>
      <c r="AU26" s="39"/>
      <c r="AV26" s="39"/>
      <c r="AW26" s="39" t="s">
        <v>20</v>
      </c>
      <c r="AX26" s="39"/>
      <c r="AY26" s="39"/>
      <c r="AZ26" s="39" t="s">
        <v>20</v>
      </c>
      <c r="BA26" s="39"/>
      <c r="BB26" s="39"/>
      <c r="BC26" s="39" t="s">
        <v>20</v>
      </c>
      <c r="BD26" s="39"/>
    </row>
    <row r="27" spans="1:56" ht="18.75">
      <c r="A27" s="116" t="s">
        <v>61</v>
      </c>
      <c r="B27" s="13" t="s">
        <v>0</v>
      </c>
      <c r="C27" s="41"/>
      <c r="D27" s="39" t="s">
        <v>20</v>
      </c>
      <c r="E27" s="41">
        <v>172</v>
      </c>
      <c r="F27" s="41"/>
      <c r="G27" s="39" t="s">
        <v>20</v>
      </c>
      <c r="H27" s="41">
        <v>286</v>
      </c>
      <c r="I27" s="41"/>
      <c r="J27" s="39" t="s">
        <v>20</v>
      </c>
      <c r="K27" s="41">
        <v>172</v>
      </c>
      <c r="L27" s="41"/>
      <c r="M27" s="39" t="s">
        <v>20</v>
      </c>
      <c r="N27" s="41">
        <v>286</v>
      </c>
      <c r="O27" s="41"/>
      <c r="P27" s="39" t="s">
        <v>20</v>
      </c>
      <c r="Q27" s="41"/>
      <c r="R27" s="41" t="s">
        <v>35</v>
      </c>
      <c r="S27" s="39" t="s">
        <v>20</v>
      </c>
      <c r="T27" s="41" t="s">
        <v>35</v>
      </c>
      <c r="U27" s="41"/>
      <c r="V27" s="39" t="s">
        <v>20</v>
      </c>
      <c r="W27" s="41" t="s">
        <v>35</v>
      </c>
      <c r="X27" s="41"/>
      <c r="Y27" s="39" t="s">
        <v>20</v>
      </c>
      <c r="Z27" s="41" t="s">
        <v>35</v>
      </c>
      <c r="AA27" s="41"/>
      <c r="AB27" s="41" t="s">
        <v>20</v>
      </c>
      <c r="AC27" s="41">
        <v>256</v>
      </c>
      <c r="AD27" s="41"/>
      <c r="AE27" s="39" t="s">
        <v>20</v>
      </c>
      <c r="AF27" s="41">
        <v>429</v>
      </c>
      <c r="AG27" s="41"/>
      <c r="AH27" s="41" t="s">
        <v>20</v>
      </c>
      <c r="AI27" s="41">
        <v>345</v>
      </c>
      <c r="AJ27" s="41"/>
      <c r="AK27" s="41" t="s">
        <v>20</v>
      </c>
      <c r="AL27" s="41">
        <v>572</v>
      </c>
      <c r="AM27" s="41"/>
      <c r="AN27" s="41" t="s">
        <v>20</v>
      </c>
      <c r="AO27" s="41" t="s">
        <v>35</v>
      </c>
      <c r="AP27" s="41"/>
      <c r="AQ27" s="41" t="s">
        <v>20</v>
      </c>
      <c r="AR27" s="41" t="s">
        <v>35</v>
      </c>
      <c r="AS27" s="41"/>
      <c r="AT27" s="41" t="s">
        <v>20</v>
      </c>
      <c r="AU27" s="41" t="s">
        <v>35</v>
      </c>
      <c r="AV27" s="41"/>
      <c r="AW27" s="41" t="s">
        <v>20</v>
      </c>
      <c r="AX27" s="41" t="s">
        <v>35</v>
      </c>
      <c r="AY27" s="41"/>
      <c r="AZ27" s="39" t="s">
        <v>20</v>
      </c>
      <c r="BA27" s="41">
        <v>490</v>
      </c>
      <c r="BB27" s="41"/>
      <c r="BC27" s="39" t="s">
        <v>20</v>
      </c>
      <c r="BD27" s="41">
        <v>816</v>
      </c>
    </row>
    <row r="28" spans="1:56" ht="18.75">
      <c r="A28" s="8" t="s">
        <v>63</v>
      </c>
      <c r="B28" s="8" t="s">
        <v>1</v>
      </c>
      <c r="C28" s="42">
        <v>10</v>
      </c>
      <c r="D28" s="43" t="s">
        <v>20</v>
      </c>
      <c r="E28" s="42"/>
      <c r="F28" s="42">
        <v>10</v>
      </c>
      <c r="G28" s="43" t="s">
        <v>20</v>
      </c>
      <c r="H28" s="42"/>
      <c r="I28" s="42">
        <v>10</v>
      </c>
      <c r="J28" s="43" t="s">
        <v>20</v>
      </c>
      <c r="K28" s="42"/>
      <c r="L28" s="44">
        <v>10</v>
      </c>
      <c r="M28" s="43" t="s">
        <v>20</v>
      </c>
      <c r="N28" s="42"/>
      <c r="O28" s="42">
        <v>0</v>
      </c>
      <c r="P28" s="43" t="s">
        <v>20</v>
      </c>
      <c r="Q28" s="42"/>
      <c r="R28" s="42">
        <v>0</v>
      </c>
      <c r="S28" s="43" t="s">
        <v>20</v>
      </c>
      <c r="T28" s="42"/>
      <c r="U28" s="42">
        <v>0</v>
      </c>
      <c r="V28" s="43" t="s">
        <v>20</v>
      </c>
      <c r="W28" s="42"/>
      <c r="X28" s="42">
        <v>0</v>
      </c>
      <c r="Y28" s="43" t="s">
        <v>20</v>
      </c>
      <c r="Z28" s="42"/>
      <c r="AA28" s="42">
        <v>0</v>
      </c>
      <c r="AB28" s="43" t="s">
        <v>20</v>
      </c>
      <c r="AC28" s="42"/>
      <c r="AD28" s="42">
        <v>0</v>
      </c>
      <c r="AE28" s="43" t="s">
        <v>20</v>
      </c>
      <c r="AF28" s="42"/>
      <c r="AG28" s="42">
        <v>0</v>
      </c>
      <c r="AH28" s="43" t="s">
        <v>20</v>
      </c>
      <c r="AI28" s="42"/>
      <c r="AJ28" s="42">
        <v>0</v>
      </c>
      <c r="AK28" s="43" t="s">
        <v>20</v>
      </c>
      <c r="AL28" s="42"/>
      <c r="AM28" s="42">
        <v>0</v>
      </c>
      <c r="AN28" s="43" t="s">
        <v>20</v>
      </c>
      <c r="AO28" s="42"/>
      <c r="AP28" s="42">
        <v>0</v>
      </c>
      <c r="AQ28" s="43" t="s">
        <v>20</v>
      </c>
      <c r="AR28" s="42"/>
      <c r="AS28" s="42">
        <v>0</v>
      </c>
      <c r="AT28" s="43" t="s">
        <v>20</v>
      </c>
      <c r="AU28" s="42"/>
      <c r="AV28" s="42">
        <v>0</v>
      </c>
      <c r="AW28" s="43" t="s">
        <v>20</v>
      </c>
      <c r="AX28" s="42"/>
      <c r="AY28" s="42">
        <v>7</v>
      </c>
      <c r="AZ28" s="43" t="s">
        <v>20</v>
      </c>
      <c r="BA28" s="42"/>
      <c r="BB28" s="42">
        <v>0</v>
      </c>
      <c r="BC28" s="43" t="s">
        <v>20</v>
      </c>
      <c r="BD28" s="42"/>
    </row>
    <row r="29" spans="1:56" ht="18.75">
      <c r="A29" s="49" t="s">
        <v>63</v>
      </c>
      <c r="B29" s="9" t="s">
        <v>5</v>
      </c>
      <c r="C29" s="44"/>
      <c r="D29" s="44" t="s">
        <v>20</v>
      </c>
      <c r="E29" s="44"/>
      <c r="F29" s="44"/>
      <c r="G29" s="44" t="s">
        <v>20</v>
      </c>
      <c r="H29" s="44"/>
      <c r="I29" s="44"/>
      <c r="J29" s="44" t="s">
        <v>20</v>
      </c>
      <c r="K29" s="44"/>
      <c r="L29" s="44"/>
      <c r="M29" s="44" t="s">
        <v>20</v>
      </c>
      <c r="N29" s="44"/>
      <c r="O29" s="44"/>
      <c r="P29" s="44" t="s">
        <v>20</v>
      </c>
      <c r="Q29" s="44"/>
      <c r="R29" s="44"/>
      <c r="S29" s="44" t="s">
        <v>20</v>
      </c>
      <c r="T29" s="44"/>
      <c r="U29" s="44"/>
      <c r="V29" s="44" t="s">
        <v>20</v>
      </c>
      <c r="W29" s="44"/>
      <c r="X29" s="44"/>
      <c r="Y29" s="44" t="s">
        <v>20</v>
      </c>
      <c r="Z29" s="44"/>
      <c r="AA29" s="44"/>
      <c r="AB29" s="44" t="s">
        <v>20</v>
      </c>
      <c r="AC29" s="44"/>
      <c r="AD29" s="44"/>
      <c r="AE29" s="44" t="s">
        <v>20</v>
      </c>
      <c r="AF29" s="44"/>
      <c r="AG29" s="44"/>
      <c r="AH29" s="44" t="s">
        <v>20</v>
      </c>
      <c r="AI29" s="44"/>
      <c r="AJ29" s="44"/>
      <c r="AK29" s="44" t="s">
        <v>20</v>
      </c>
      <c r="AL29" s="44"/>
      <c r="AM29" s="44"/>
      <c r="AN29" s="44" t="s">
        <v>20</v>
      </c>
      <c r="AO29" s="44"/>
      <c r="AP29" s="44"/>
      <c r="AQ29" s="44" t="s">
        <v>20</v>
      </c>
      <c r="AR29" s="44"/>
      <c r="AS29" s="44"/>
      <c r="AT29" s="44" t="s">
        <v>20</v>
      </c>
      <c r="AU29" s="44"/>
      <c r="AV29" s="44"/>
      <c r="AW29" s="44" t="s">
        <v>20</v>
      </c>
      <c r="AX29" s="44"/>
      <c r="AY29" s="44"/>
      <c r="AZ29" s="44" t="s">
        <v>20</v>
      </c>
      <c r="BA29" s="44"/>
      <c r="BB29" s="44"/>
      <c r="BC29" s="44" t="s">
        <v>20</v>
      </c>
      <c r="BD29" s="44"/>
    </row>
    <row r="30" spans="1:56" ht="18.75">
      <c r="A30" s="49" t="s">
        <v>63</v>
      </c>
      <c r="B30" s="9" t="s">
        <v>7</v>
      </c>
      <c r="C30" s="44"/>
      <c r="D30" s="44" t="s">
        <v>20</v>
      </c>
      <c r="E30" s="44"/>
      <c r="F30" s="44"/>
      <c r="G30" s="44" t="s">
        <v>20</v>
      </c>
      <c r="H30" s="44"/>
      <c r="I30" s="44"/>
      <c r="J30" s="44" t="s">
        <v>20</v>
      </c>
      <c r="K30" s="44"/>
      <c r="L30" s="44"/>
      <c r="M30" s="44" t="s">
        <v>20</v>
      </c>
      <c r="N30" s="44"/>
      <c r="O30" s="44"/>
      <c r="P30" s="44" t="s">
        <v>20</v>
      </c>
      <c r="Q30" s="44"/>
      <c r="R30" s="44"/>
      <c r="S30" s="44" t="s">
        <v>20</v>
      </c>
      <c r="T30" s="44"/>
      <c r="U30" s="44"/>
      <c r="V30" s="44" t="s">
        <v>20</v>
      </c>
      <c r="W30" s="44"/>
      <c r="X30" s="44"/>
      <c r="Y30" s="44" t="s">
        <v>20</v>
      </c>
      <c r="Z30" s="44"/>
      <c r="AA30" s="44"/>
      <c r="AB30" s="44" t="s">
        <v>20</v>
      </c>
      <c r="AC30" s="44"/>
      <c r="AD30" s="44"/>
      <c r="AE30" s="44" t="s">
        <v>20</v>
      </c>
      <c r="AF30" s="44"/>
      <c r="AG30" s="44"/>
      <c r="AH30" s="44" t="s">
        <v>20</v>
      </c>
      <c r="AI30" s="44"/>
      <c r="AJ30" s="44"/>
      <c r="AK30" s="44" t="s">
        <v>20</v>
      </c>
      <c r="AL30" s="44"/>
      <c r="AM30" s="44"/>
      <c r="AN30" s="44" t="s">
        <v>20</v>
      </c>
      <c r="AO30" s="44"/>
      <c r="AP30" s="44"/>
      <c r="AQ30" s="44" t="s">
        <v>20</v>
      </c>
      <c r="AR30" s="44"/>
      <c r="AS30" s="44"/>
      <c r="AT30" s="44" t="s">
        <v>20</v>
      </c>
      <c r="AU30" s="44"/>
      <c r="AV30" s="44"/>
      <c r="AW30" s="44" t="s">
        <v>20</v>
      </c>
      <c r="AX30" s="44"/>
      <c r="AY30" s="44"/>
      <c r="AZ30" s="44" t="s">
        <v>20</v>
      </c>
      <c r="BA30" s="44"/>
      <c r="BB30" s="44"/>
      <c r="BC30" s="44" t="s">
        <v>20</v>
      </c>
      <c r="BD30" s="44"/>
    </row>
    <row r="31" spans="1:56" ht="18.75">
      <c r="A31" s="49" t="s">
        <v>63</v>
      </c>
      <c r="B31" s="9" t="s">
        <v>27</v>
      </c>
      <c r="C31" s="44"/>
      <c r="D31" s="44" t="s">
        <v>20</v>
      </c>
      <c r="E31" s="44"/>
      <c r="F31" s="44"/>
      <c r="G31" s="44" t="s">
        <v>20</v>
      </c>
      <c r="H31" s="44"/>
      <c r="I31" s="44"/>
      <c r="J31" s="44" t="s">
        <v>20</v>
      </c>
      <c r="K31" s="44"/>
      <c r="L31" s="44"/>
      <c r="M31" s="44" t="s">
        <v>20</v>
      </c>
      <c r="N31" s="44"/>
      <c r="O31" s="44"/>
      <c r="P31" s="44" t="s">
        <v>20</v>
      </c>
      <c r="Q31" s="44"/>
      <c r="R31" s="44"/>
      <c r="S31" s="44" t="s">
        <v>20</v>
      </c>
      <c r="T31" s="44"/>
      <c r="U31" s="44"/>
      <c r="V31" s="44" t="s">
        <v>20</v>
      </c>
      <c r="W31" s="44"/>
      <c r="X31" s="44"/>
      <c r="Y31" s="44" t="s">
        <v>20</v>
      </c>
      <c r="Z31" s="44"/>
      <c r="AA31" s="44"/>
      <c r="AB31" s="44" t="s">
        <v>20</v>
      </c>
      <c r="AC31" s="44"/>
      <c r="AD31" s="44"/>
      <c r="AE31" s="44" t="s">
        <v>20</v>
      </c>
      <c r="AF31" s="44"/>
      <c r="AG31" s="44"/>
      <c r="AH31" s="44" t="s">
        <v>20</v>
      </c>
      <c r="AI31" s="44"/>
      <c r="AJ31" s="44"/>
      <c r="AK31" s="44" t="s">
        <v>20</v>
      </c>
      <c r="AL31" s="44"/>
      <c r="AM31" s="44"/>
      <c r="AN31" s="44" t="s">
        <v>20</v>
      </c>
      <c r="AO31" s="44"/>
      <c r="AP31" s="44"/>
      <c r="AQ31" s="44" t="s">
        <v>20</v>
      </c>
      <c r="AR31" s="44"/>
      <c r="AS31" s="44"/>
      <c r="AT31" s="44" t="s">
        <v>20</v>
      </c>
      <c r="AU31" s="44"/>
      <c r="AV31" s="44"/>
      <c r="AW31" s="44" t="s">
        <v>20</v>
      </c>
      <c r="AX31" s="44"/>
      <c r="AY31" s="44"/>
      <c r="AZ31" s="44" t="s">
        <v>20</v>
      </c>
      <c r="BA31" s="44"/>
      <c r="BB31" s="44"/>
      <c r="BC31" s="44" t="s">
        <v>20</v>
      </c>
      <c r="BD31" s="44"/>
    </row>
    <row r="32" spans="1:56" ht="18.75">
      <c r="A32" s="50" t="s">
        <v>63</v>
      </c>
      <c r="B32" s="10" t="s">
        <v>0</v>
      </c>
      <c r="C32" s="45"/>
      <c r="D32" s="44" t="s">
        <v>20</v>
      </c>
      <c r="E32" s="44">
        <v>198</v>
      </c>
      <c r="F32" s="45"/>
      <c r="G32" s="44" t="s">
        <v>20</v>
      </c>
      <c r="H32" s="44">
        <v>396</v>
      </c>
      <c r="I32" s="45"/>
      <c r="J32" s="44" t="s">
        <v>20</v>
      </c>
      <c r="K32" s="45">
        <v>198</v>
      </c>
      <c r="L32" s="45"/>
      <c r="M32" s="44" t="s">
        <v>20</v>
      </c>
      <c r="N32" s="45">
        <v>396</v>
      </c>
      <c r="O32" s="45"/>
      <c r="P32" s="44" t="s">
        <v>20</v>
      </c>
      <c r="Q32" s="45">
        <v>330</v>
      </c>
      <c r="R32" s="45"/>
      <c r="S32" s="44" t="s">
        <v>20</v>
      </c>
      <c r="T32" s="45">
        <v>660</v>
      </c>
      <c r="U32" s="45"/>
      <c r="V32" s="44" t="s">
        <v>20</v>
      </c>
      <c r="W32" s="45">
        <v>330</v>
      </c>
      <c r="X32" s="45"/>
      <c r="Y32" s="44" t="s">
        <v>20</v>
      </c>
      <c r="Z32" s="45">
        <v>660</v>
      </c>
      <c r="AA32" s="45"/>
      <c r="AB32" s="44" t="s">
        <v>20</v>
      </c>
      <c r="AC32" s="45">
        <v>330</v>
      </c>
      <c r="AD32" s="45"/>
      <c r="AE32" s="44" t="s">
        <v>20</v>
      </c>
      <c r="AF32" s="45">
        <v>660</v>
      </c>
      <c r="AG32" s="45"/>
      <c r="AH32" s="44" t="s">
        <v>20</v>
      </c>
      <c r="AI32" s="45">
        <v>330</v>
      </c>
      <c r="AJ32" s="45"/>
      <c r="AK32" s="44" t="s">
        <v>20</v>
      </c>
      <c r="AL32" s="45">
        <v>660</v>
      </c>
      <c r="AM32" s="45"/>
      <c r="AN32" s="44" t="s">
        <v>20</v>
      </c>
      <c r="AO32" s="45">
        <v>330</v>
      </c>
      <c r="AP32" s="45"/>
      <c r="AQ32" s="44" t="s">
        <v>20</v>
      </c>
      <c r="AR32" s="45">
        <v>660</v>
      </c>
      <c r="AS32" s="45"/>
      <c r="AT32" s="44" t="s">
        <v>20</v>
      </c>
      <c r="AU32" s="45">
        <v>330</v>
      </c>
      <c r="AV32" s="45"/>
      <c r="AW32" s="44" t="s">
        <v>20</v>
      </c>
      <c r="AX32" s="45">
        <v>660</v>
      </c>
      <c r="AY32" s="45"/>
      <c r="AZ32" s="44" t="s">
        <v>20</v>
      </c>
      <c r="BA32" s="45">
        <v>429</v>
      </c>
      <c r="BB32" s="45"/>
      <c r="BC32" s="44" t="s">
        <v>20</v>
      </c>
      <c r="BD32" s="45">
        <v>858</v>
      </c>
    </row>
    <row r="33" spans="1:56" ht="18.75">
      <c r="A33" s="8" t="s">
        <v>65</v>
      </c>
      <c r="B33" s="8" t="s">
        <v>1</v>
      </c>
      <c r="C33" s="42">
        <v>5</v>
      </c>
      <c r="D33" s="43" t="s">
        <v>6</v>
      </c>
      <c r="E33" s="42"/>
      <c r="F33" s="42">
        <v>5</v>
      </c>
      <c r="G33" s="43" t="s">
        <v>6</v>
      </c>
      <c r="H33" s="42"/>
      <c r="I33" s="42">
        <v>5</v>
      </c>
      <c r="J33" s="43" t="s">
        <v>6</v>
      </c>
      <c r="K33" s="42"/>
      <c r="L33" s="42">
        <v>5</v>
      </c>
      <c r="M33" s="43" t="s">
        <v>6</v>
      </c>
      <c r="N33" s="42"/>
      <c r="O33" s="42">
        <v>5</v>
      </c>
      <c r="P33" s="43" t="s">
        <v>6</v>
      </c>
      <c r="Q33" s="42"/>
      <c r="R33" s="42">
        <v>5</v>
      </c>
      <c r="S33" s="43" t="s">
        <v>6</v>
      </c>
      <c r="T33" s="42"/>
      <c r="U33" s="42">
        <v>5</v>
      </c>
      <c r="V33" s="43" t="s">
        <v>6</v>
      </c>
      <c r="W33" s="42"/>
      <c r="X33" s="42">
        <v>5</v>
      </c>
      <c r="Y33" s="43" t="s">
        <v>6</v>
      </c>
      <c r="Z33" s="42"/>
      <c r="AA33" s="42">
        <v>5</v>
      </c>
      <c r="AB33" s="42" t="s">
        <v>6</v>
      </c>
      <c r="AC33" s="42"/>
      <c r="AD33" s="42">
        <v>5</v>
      </c>
      <c r="AE33" s="43" t="s">
        <v>6</v>
      </c>
      <c r="AF33" s="42"/>
      <c r="AG33" s="42">
        <v>5</v>
      </c>
      <c r="AH33" s="42" t="s">
        <v>6</v>
      </c>
      <c r="AI33" s="42"/>
      <c r="AJ33" s="42">
        <v>5</v>
      </c>
      <c r="AK33" s="42" t="s">
        <v>6</v>
      </c>
      <c r="AL33" s="42"/>
      <c r="AM33" s="42">
        <v>5</v>
      </c>
      <c r="AN33" s="42" t="s">
        <v>6</v>
      </c>
      <c r="AO33" s="42"/>
      <c r="AP33" s="42">
        <v>5</v>
      </c>
      <c r="AQ33" s="42" t="s">
        <v>6</v>
      </c>
      <c r="AR33" s="42"/>
      <c r="AS33" s="42">
        <v>5</v>
      </c>
      <c r="AT33" s="42" t="s">
        <v>6</v>
      </c>
      <c r="AU33" s="42"/>
      <c r="AV33" s="42">
        <v>5</v>
      </c>
      <c r="AW33" s="42" t="s">
        <v>6</v>
      </c>
      <c r="AX33" s="42"/>
      <c r="AY33" s="42">
        <v>5</v>
      </c>
      <c r="AZ33" s="43" t="s">
        <v>6</v>
      </c>
      <c r="BA33" s="42"/>
      <c r="BB33" s="42">
        <v>5</v>
      </c>
      <c r="BC33" s="43" t="s">
        <v>6</v>
      </c>
      <c r="BD33" s="42"/>
    </row>
    <row r="34" spans="1:56" ht="18.75">
      <c r="A34" s="49" t="s">
        <v>65</v>
      </c>
      <c r="B34" s="9" t="s">
        <v>5</v>
      </c>
      <c r="C34" s="44">
        <v>5</v>
      </c>
      <c r="D34" s="44" t="s">
        <v>6</v>
      </c>
      <c r="E34" s="44">
        <v>10</v>
      </c>
      <c r="F34" s="44">
        <v>5</v>
      </c>
      <c r="G34" s="44" t="s">
        <v>6</v>
      </c>
      <c r="H34" s="44">
        <v>21</v>
      </c>
      <c r="I34" s="44">
        <v>5</v>
      </c>
      <c r="J34" s="44" t="s">
        <v>6</v>
      </c>
      <c r="K34" s="44">
        <v>10</v>
      </c>
      <c r="L34" s="44">
        <v>5</v>
      </c>
      <c r="M34" s="44" t="s">
        <v>6</v>
      </c>
      <c r="N34" s="44">
        <v>21</v>
      </c>
      <c r="O34" s="44">
        <v>5</v>
      </c>
      <c r="P34" s="44" t="s">
        <v>6</v>
      </c>
      <c r="Q34" s="44">
        <v>10</v>
      </c>
      <c r="R34" s="44">
        <v>5</v>
      </c>
      <c r="S34" s="44" t="s">
        <v>6</v>
      </c>
      <c r="T34" s="44">
        <v>21</v>
      </c>
      <c r="U34" s="44">
        <v>5</v>
      </c>
      <c r="V34" s="44" t="s">
        <v>6</v>
      </c>
      <c r="W34" s="44">
        <v>10</v>
      </c>
      <c r="X34" s="44">
        <v>5</v>
      </c>
      <c r="Y34" s="44" t="s">
        <v>6</v>
      </c>
      <c r="Z34" s="44">
        <v>21</v>
      </c>
      <c r="AA34" s="44">
        <v>5</v>
      </c>
      <c r="AB34" s="44" t="s">
        <v>6</v>
      </c>
      <c r="AC34" s="44">
        <v>10</v>
      </c>
      <c r="AD34" s="44">
        <v>5</v>
      </c>
      <c r="AE34" s="44" t="s">
        <v>6</v>
      </c>
      <c r="AF34" s="44">
        <v>21</v>
      </c>
      <c r="AG34" s="44">
        <v>5</v>
      </c>
      <c r="AH34" s="44" t="s">
        <v>6</v>
      </c>
      <c r="AI34" s="44">
        <v>10</v>
      </c>
      <c r="AJ34" s="44">
        <v>5</v>
      </c>
      <c r="AK34" s="44" t="s">
        <v>6</v>
      </c>
      <c r="AL34" s="44">
        <v>21</v>
      </c>
      <c r="AM34" s="44">
        <v>5</v>
      </c>
      <c r="AN34" s="44" t="s">
        <v>6</v>
      </c>
      <c r="AO34" s="44">
        <v>10</v>
      </c>
      <c r="AP34" s="44">
        <v>5</v>
      </c>
      <c r="AQ34" s="44" t="s">
        <v>6</v>
      </c>
      <c r="AR34" s="44">
        <v>21</v>
      </c>
      <c r="AS34" s="44">
        <v>5</v>
      </c>
      <c r="AT34" s="44" t="s">
        <v>6</v>
      </c>
      <c r="AU34" s="44">
        <v>10</v>
      </c>
      <c r="AV34" s="44">
        <v>5</v>
      </c>
      <c r="AW34" s="44" t="s">
        <v>6</v>
      </c>
      <c r="AX34" s="44">
        <v>21</v>
      </c>
      <c r="AY34" s="44">
        <v>5</v>
      </c>
      <c r="AZ34" s="44" t="s">
        <v>6</v>
      </c>
      <c r="BA34" s="44">
        <v>10</v>
      </c>
      <c r="BB34" s="44">
        <v>5</v>
      </c>
      <c r="BC34" s="44" t="s">
        <v>6</v>
      </c>
      <c r="BD34" s="44">
        <v>21</v>
      </c>
    </row>
    <row r="35" spans="1:56" ht="18.75">
      <c r="A35" s="49" t="s">
        <v>65</v>
      </c>
      <c r="B35" s="9" t="s">
        <v>7</v>
      </c>
      <c r="C35" s="44"/>
      <c r="D35" s="44" t="s">
        <v>6</v>
      </c>
      <c r="E35" s="44"/>
      <c r="F35" s="44"/>
      <c r="G35" s="44" t="s">
        <v>6</v>
      </c>
      <c r="H35" s="44"/>
      <c r="I35" s="44"/>
      <c r="J35" s="44" t="s">
        <v>6</v>
      </c>
      <c r="K35" s="44"/>
      <c r="L35" s="44"/>
      <c r="M35" s="44" t="s">
        <v>6</v>
      </c>
      <c r="N35" s="44"/>
      <c r="O35" s="44"/>
      <c r="P35" s="44" t="s">
        <v>6</v>
      </c>
      <c r="Q35" s="44"/>
      <c r="R35" s="44"/>
      <c r="S35" s="44" t="s">
        <v>6</v>
      </c>
      <c r="T35" s="44"/>
      <c r="U35" s="44"/>
      <c r="V35" s="44" t="s">
        <v>6</v>
      </c>
      <c r="W35" s="44"/>
      <c r="X35" s="44"/>
      <c r="Y35" s="44" t="s">
        <v>6</v>
      </c>
      <c r="Z35" s="44"/>
      <c r="AA35" s="44"/>
      <c r="AB35" s="44" t="s">
        <v>6</v>
      </c>
      <c r="AC35" s="44"/>
      <c r="AD35" s="44"/>
      <c r="AE35" s="44" t="s">
        <v>6</v>
      </c>
      <c r="AF35" s="44"/>
      <c r="AG35" s="44"/>
      <c r="AH35" s="44" t="s">
        <v>6</v>
      </c>
      <c r="AI35" s="44"/>
      <c r="AJ35" s="44"/>
      <c r="AK35" s="44" t="s">
        <v>6</v>
      </c>
      <c r="AL35" s="44"/>
      <c r="AM35" s="44"/>
      <c r="AN35" s="44" t="s">
        <v>6</v>
      </c>
      <c r="AO35" s="44"/>
      <c r="AP35" s="44"/>
      <c r="AQ35" s="44" t="s">
        <v>6</v>
      </c>
      <c r="AR35" s="44"/>
      <c r="AS35" s="44"/>
      <c r="AT35" s="44" t="s">
        <v>6</v>
      </c>
      <c r="AU35" s="44"/>
      <c r="AV35" s="44"/>
      <c r="AW35" s="44" t="s">
        <v>6</v>
      </c>
      <c r="AX35" s="44"/>
      <c r="AY35" s="44"/>
      <c r="AZ35" s="44" t="s">
        <v>6</v>
      </c>
      <c r="BA35" s="44"/>
      <c r="BB35" s="44"/>
      <c r="BC35" s="44" t="s">
        <v>6</v>
      </c>
      <c r="BD35" s="44"/>
    </row>
    <row r="36" spans="1:56" ht="18.75">
      <c r="A36" s="49" t="s">
        <v>65</v>
      </c>
      <c r="B36" s="9" t="s">
        <v>27</v>
      </c>
      <c r="C36" s="44"/>
      <c r="D36" s="44" t="s">
        <v>6</v>
      </c>
      <c r="E36" s="44"/>
      <c r="F36" s="44"/>
      <c r="G36" s="44" t="s">
        <v>6</v>
      </c>
      <c r="H36" s="44"/>
      <c r="I36" s="44"/>
      <c r="J36" s="44" t="s">
        <v>6</v>
      </c>
      <c r="K36" s="44"/>
      <c r="L36" s="44"/>
      <c r="M36" s="44" t="s">
        <v>6</v>
      </c>
      <c r="N36" s="44"/>
      <c r="O36" s="44"/>
      <c r="P36" s="44" t="s">
        <v>6</v>
      </c>
      <c r="Q36" s="44"/>
      <c r="R36" s="44"/>
      <c r="S36" s="44" t="s">
        <v>6</v>
      </c>
      <c r="T36" s="44"/>
      <c r="U36" s="44"/>
      <c r="V36" s="44" t="s">
        <v>6</v>
      </c>
      <c r="W36" s="44"/>
      <c r="X36" s="44"/>
      <c r="Y36" s="44" t="s">
        <v>6</v>
      </c>
      <c r="Z36" s="44"/>
      <c r="AA36" s="44"/>
      <c r="AB36" s="44" t="s">
        <v>6</v>
      </c>
      <c r="AC36" s="44"/>
      <c r="AD36" s="44"/>
      <c r="AE36" s="44" t="s">
        <v>6</v>
      </c>
      <c r="AF36" s="44"/>
      <c r="AG36" s="44"/>
      <c r="AH36" s="44" t="s">
        <v>6</v>
      </c>
      <c r="AI36" s="44"/>
      <c r="AJ36" s="44"/>
      <c r="AK36" s="44" t="s">
        <v>6</v>
      </c>
      <c r="AL36" s="44"/>
      <c r="AM36" s="44"/>
      <c r="AN36" s="44" t="s">
        <v>6</v>
      </c>
      <c r="AO36" s="44"/>
      <c r="AP36" s="44"/>
      <c r="AQ36" s="44" t="s">
        <v>6</v>
      </c>
      <c r="AR36" s="44"/>
      <c r="AS36" s="44"/>
      <c r="AT36" s="44" t="s">
        <v>6</v>
      </c>
      <c r="AU36" s="44"/>
      <c r="AV36" s="44"/>
      <c r="AW36" s="44" t="s">
        <v>6</v>
      </c>
      <c r="AX36" s="44"/>
      <c r="AY36" s="44"/>
      <c r="AZ36" s="44" t="s">
        <v>6</v>
      </c>
      <c r="BA36" s="44"/>
      <c r="BB36" s="44"/>
      <c r="BC36" s="44" t="s">
        <v>6</v>
      </c>
      <c r="BD36" s="44"/>
    </row>
    <row r="37" spans="1:56" ht="18.75">
      <c r="A37" s="50" t="s">
        <v>65</v>
      </c>
      <c r="B37" s="10" t="s">
        <v>0</v>
      </c>
      <c r="C37" s="45"/>
      <c r="D37" s="44" t="s">
        <v>6</v>
      </c>
      <c r="E37" s="45">
        <v>21</v>
      </c>
      <c r="F37" s="45"/>
      <c r="G37" s="44" t="s">
        <v>6</v>
      </c>
      <c r="H37" s="45">
        <v>42</v>
      </c>
      <c r="I37" s="45"/>
      <c r="J37" s="44" t="s">
        <v>6</v>
      </c>
      <c r="K37" s="45">
        <v>21</v>
      </c>
      <c r="L37" s="45"/>
      <c r="M37" s="44" t="s">
        <v>6</v>
      </c>
      <c r="N37" s="45">
        <v>42</v>
      </c>
      <c r="O37" s="45"/>
      <c r="P37" s="44" t="s">
        <v>6</v>
      </c>
      <c r="Q37" s="45">
        <v>21</v>
      </c>
      <c r="R37" s="45"/>
      <c r="S37" s="44" t="s">
        <v>6</v>
      </c>
      <c r="T37" s="45">
        <v>42</v>
      </c>
      <c r="U37" s="45"/>
      <c r="V37" s="44" t="s">
        <v>6</v>
      </c>
      <c r="W37" s="45">
        <v>21</v>
      </c>
      <c r="X37" s="45"/>
      <c r="Y37" s="44" t="s">
        <v>6</v>
      </c>
      <c r="Z37" s="45">
        <v>42</v>
      </c>
      <c r="AA37" s="45"/>
      <c r="AB37" s="45" t="s">
        <v>6</v>
      </c>
      <c r="AC37" s="45">
        <v>21</v>
      </c>
      <c r="AD37" s="45"/>
      <c r="AE37" s="44" t="s">
        <v>6</v>
      </c>
      <c r="AF37" s="45">
        <v>42</v>
      </c>
      <c r="AG37" s="45"/>
      <c r="AH37" s="45" t="s">
        <v>6</v>
      </c>
      <c r="AI37" s="45">
        <v>21</v>
      </c>
      <c r="AJ37" s="45"/>
      <c r="AK37" s="45" t="s">
        <v>6</v>
      </c>
      <c r="AL37" s="45">
        <v>42</v>
      </c>
      <c r="AM37" s="45"/>
      <c r="AN37" s="45" t="s">
        <v>6</v>
      </c>
      <c r="AO37" s="45">
        <v>21</v>
      </c>
      <c r="AP37" s="45"/>
      <c r="AQ37" s="45" t="s">
        <v>6</v>
      </c>
      <c r="AR37" s="45">
        <v>42</v>
      </c>
      <c r="AS37" s="45"/>
      <c r="AT37" s="45" t="s">
        <v>6</v>
      </c>
      <c r="AU37" s="45">
        <v>21</v>
      </c>
      <c r="AV37" s="45"/>
      <c r="AW37" s="45" t="s">
        <v>6</v>
      </c>
      <c r="AX37" s="45">
        <v>42</v>
      </c>
      <c r="AY37" s="45"/>
      <c r="AZ37" s="44" t="s">
        <v>6</v>
      </c>
      <c r="BA37" s="45">
        <v>21</v>
      </c>
      <c r="BB37" s="45"/>
      <c r="BC37" s="44" t="s">
        <v>6</v>
      </c>
      <c r="BD37" s="45">
        <v>42</v>
      </c>
    </row>
    <row r="38" spans="1:56" ht="18.75">
      <c r="A38" s="8" t="s">
        <v>67</v>
      </c>
      <c r="B38" s="8" t="s">
        <v>1</v>
      </c>
      <c r="C38" s="42">
        <v>10</v>
      </c>
      <c r="D38" s="43" t="s">
        <v>6</v>
      </c>
      <c r="E38" s="42">
        <v>0</v>
      </c>
      <c r="F38" s="42">
        <v>10</v>
      </c>
      <c r="G38" s="43" t="s">
        <v>6</v>
      </c>
      <c r="H38" s="42">
        <v>0</v>
      </c>
      <c r="I38" s="42">
        <v>10</v>
      </c>
      <c r="J38" s="43" t="s">
        <v>6</v>
      </c>
      <c r="K38" s="42"/>
      <c r="L38" s="42">
        <v>10</v>
      </c>
      <c r="M38" s="43" t="s">
        <v>6</v>
      </c>
      <c r="N38" s="42">
        <v>0</v>
      </c>
      <c r="O38" s="42">
        <v>3</v>
      </c>
      <c r="P38" s="43" t="s">
        <v>6</v>
      </c>
      <c r="Q38" s="42">
        <v>0</v>
      </c>
      <c r="R38" s="42">
        <v>3</v>
      </c>
      <c r="S38" s="43" t="s">
        <v>6</v>
      </c>
      <c r="T38" s="42"/>
      <c r="U38" s="42">
        <v>3</v>
      </c>
      <c r="V38" s="43" t="s">
        <v>6</v>
      </c>
      <c r="W38" s="42">
        <v>0</v>
      </c>
      <c r="X38" s="42">
        <v>3</v>
      </c>
      <c r="Y38" s="43" t="s">
        <v>6</v>
      </c>
      <c r="Z38" s="42"/>
      <c r="AA38" s="42">
        <v>3</v>
      </c>
      <c r="AB38" s="42" t="s">
        <v>6</v>
      </c>
      <c r="AC38" s="42"/>
      <c r="AD38" s="42">
        <v>3</v>
      </c>
      <c r="AE38" s="43" t="s">
        <v>6</v>
      </c>
      <c r="AF38" s="42"/>
      <c r="AG38" s="42">
        <v>3</v>
      </c>
      <c r="AH38" s="42" t="s">
        <v>6</v>
      </c>
      <c r="AI38" s="42"/>
      <c r="AJ38" s="42">
        <v>3</v>
      </c>
      <c r="AK38" s="42" t="s">
        <v>6</v>
      </c>
      <c r="AL38" s="42"/>
      <c r="AM38" s="42">
        <v>3</v>
      </c>
      <c r="AN38" s="42" t="s">
        <v>6</v>
      </c>
      <c r="AO38" s="42"/>
      <c r="AP38" s="42">
        <v>3</v>
      </c>
      <c r="AQ38" s="42" t="s">
        <v>6</v>
      </c>
      <c r="AR38" s="42"/>
      <c r="AS38" s="42">
        <v>3</v>
      </c>
      <c r="AT38" s="42" t="s">
        <v>6</v>
      </c>
      <c r="AU38" s="42"/>
      <c r="AV38" s="42">
        <v>3</v>
      </c>
      <c r="AW38" s="42" t="s">
        <v>6</v>
      </c>
      <c r="AX38" s="42"/>
      <c r="AY38" s="42">
        <v>3</v>
      </c>
      <c r="AZ38" s="43" t="s">
        <v>6</v>
      </c>
      <c r="BA38" s="42"/>
      <c r="BB38" s="42">
        <v>3</v>
      </c>
      <c r="BC38" s="43" t="s">
        <v>6</v>
      </c>
      <c r="BD38" s="42"/>
    </row>
    <row r="39" spans="1:56" ht="18.75">
      <c r="A39" s="49" t="s">
        <v>67</v>
      </c>
      <c r="B39" s="9" t="s">
        <v>5</v>
      </c>
      <c r="C39" s="44">
        <v>3</v>
      </c>
      <c r="D39" s="44" t="s">
        <v>6</v>
      </c>
      <c r="E39" s="44">
        <v>12</v>
      </c>
      <c r="F39" s="44">
        <v>3</v>
      </c>
      <c r="G39" s="44" t="s">
        <v>6</v>
      </c>
      <c r="H39" s="44">
        <v>24</v>
      </c>
      <c r="I39" s="44">
        <v>3</v>
      </c>
      <c r="J39" s="44" t="s">
        <v>6</v>
      </c>
      <c r="K39" s="44">
        <v>12</v>
      </c>
      <c r="L39" s="44">
        <v>3</v>
      </c>
      <c r="M39" s="44" t="s">
        <v>6</v>
      </c>
      <c r="N39" s="44">
        <v>24</v>
      </c>
      <c r="O39" s="44">
        <v>7</v>
      </c>
      <c r="P39" s="44" t="s">
        <v>6</v>
      </c>
      <c r="Q39" s="44">
        <v>12</v>
      </c>
      <c r="R39" s="44">
        <v>7</v>
      </c>
      <c r="S39" s="44" t="s">
        <v>6</v>
      </c>
      <c r="T39" s="44">
        <v>24</v>
      </c>
      <c r="U39" s="44">
        <v>7</v>
      </c>
      <c r="V39" s="44" t="s">
        <v>6</v>
      </c>
      <c r="W39" s="44">
        <v>12</v>
      </c>
      <c r="X39" s="44">
        <v>7</v>
      </c>
      <c r="Y39" s="44" t="s">
        <v>6</v>
      </c>
      <c r="Z39" s="44">
        <v>24</v>
      </c>
      <c r="AA39" s="44">
        <v>7</v>
      </c>
      <c r="AB39" s="44" t="s">
        <v>6</v>
      </c>
      <c r="AC39" s="44">
        <v>12</v>
      </c>
      <c r="AD39" s="44">
        <v>7</v>
      </c>
      <c r="AE39" s="44" t="s">
        <v>6</v>
      </c>
      <c r="AF39" s="44">
        <v>24</v>
      </c>
      <c r="AG39" s="44">
        <v>7</v>
      </c>
      <c r="AH39" s="44" t="s">
        <v>6</v>
      </c>
      <c r="AI39" s="44">
        <v>12</v>
      </c>
      <c r="AJ39" s="44">
        <v>7</v>
      </c>
      <c r="AK39" s="44" t="s">
        <v>6</v>
      </c>
      <c r="AL39" s="44">
        <v>24</v>
      </c>
      <c r="AM39" s="44">
        <v>7</v>
      </c>
      <c r="AN39" s="44" t="s">
        <v>6</v>
      </c>
      <c r="AO39" s="44">
        <v>12</v>
      </c>
      <c r="AP39" s="44">
        <v>7</v>
      </c>
      <c r="AQ39" s="44" t="s">
        <v>6</v>
      </c>
      <c r="AR39" s="44">
        <v>24</v>
      </c>
      <c r="AS39" s="44">
        <v>7</v>
      </c>
      <c r="AT39" s="44" t="s">
        <v>6</v>
      </c>
      <c r="AU39" s="44">
        <v>12</v>
      </c>
      <c r="AV39" s="44">
        <v>7</v>
      </c>
      <c r="AW39" s="44" t="s">
        <v>6</v>
      </c>
      <c r="AX39" s="44">
        <v>24</v>
      </c>
      <c r="AY39" s="44">
        <v>7</v>
      </c>
      <c r="AZ39" s="44" t="s">
        <v>6</v>
      </c>
      <c r="BA39" s="44">
        <v>12</v>
      </c>
      <c r="BB39" s="44">
        <v>7</v>
      </c>
      <c r="BC39" s="44" t="s">
        <v>6</v>
      </c>
      <c r="BD39" s="44">
        <v>24</v>
      </c>
    </row>
    <row r="40" spans="1:56" ht="18.75">
      <c r="A40" s="49" t="s">
        <v>67</v>
      </c>
      <c r="B40" s="9" t="s">
        <v>7</v>
      </c>
      <c r="C40" s="44"/>
      <c r="D40" s="44" t="s">
        <v>6</v>
      </c>
      <c r="E40" s="44"/>
      <c r="F40" s="44"/>
      <c r="G40" s="44" t="s">
        <v>6</v>
      </c>
      <c r="H40" s="44"/>
      <c r="I40" s="44"/>
      <c r="J40" s="44" t="s">
        <v>6</v>
      </c>
      <c r="K40" s="44" t="s">
        <v>85</v>
      </c>
      <c r="L40" s="44"/>
      <c r="M40" s="44" t="s">
        <v>6</v>
      </c>
      <c r="N40" s="44"/>
      <c r="O40" s="44"/>
      <c r="P40" s="44" t="s">
        <v>6</v>
      </c>
      <c r="Q40" s="44"/>
      <c r="R40" s="44"/>
      <c r="S40" s="44" t="s">
        <v>6</v>
      </c>
      <c r="T40" s="44"/>
      <c r="U40" s="44"/>
      <c r="V40" s="44" t="s">
        <v>6</v>
      </c>
      <c r="W40" s="44"/>
      <c r="X40" s="44"/>
      <c r="Y40" s="44" t="s">
        <v>6</v>
      </c>
      <c r="Z40" s="44"/>
      <c r="AA40" s="44"/>
      <c r="AB40" s="44" t="s">
        <v>6</v>
      </c>
      <c r="AC40" s="44"/>
      <c r="AD40" s="44"/>
      <c r="AE40" s="44" t="s">
        <v>6</v>
      </c>
      <c r="AF40" s="44"/>
      <c r="AG40" s="44"/>
      <c r="AH40" s="44" t="s">
        <v>6</v>
      </c>
      <c r="AI40" s="44"/>
      <c r="AJ40" s="44"/>
      <c r="AK40" s="44" t="s">
        <v>6</v>
      </c>
      <c r="AL40" s="44"/>
      <c r="AM40" s="44"/>
      <c r="AN40" s="44" t="s">
        <v>6</v>
      </c>
      <c r="AO40" s="44"/>
      <c r="AP40" s="44"/>
      <c r="AQ40" s="44" t="s">
        <v>6</v>
      </c>
      <c r="AR40" s="44"/>
      <c r="AS40" s="44"/>
      <c r="AT40" s="44" t="s">
        <v>6</v>
      </c>
      <c r="AU40" s="44"/>
      <c r="AV40" s="44"/>
      <c r="AW40" s="44" t="s">
        <v>6</v>
      </c>
      <c r="AX40" s="44"/>
      <c r="AY40" s="44"/>
      <c r="AZ40" s="44" t="s">
        <v>6</v>
      </c>
      <c r="BA40" s="44"/>
      <c r="BB40" s="44"/>
      <c r="BC40" s="44" t="s">
        <v>6</v>
      </c>
      <c r="BD40" s="44"/>
    </row>
    <row r="41" spans="1:56" ht="18.75">
      <c r="A41" s="49" t="s">
        <v>67</v>
      </c>
      <c r="B41" s="9" t="s">
        <v>27</v>
      </c>
      <c r="C41" s="44"/>
      <c r="D41" s="44" t="s">
        <v>6</v>
      </c>
      <c r="E41" s="44"/>
      <c r="F41" s="44"/>
      <c r="G41" s="44" t="s">
        <v>6</v>
      </c>
      <c r="H41" s="44"/>
      <c r="I41" s="44"/>
      <c r="J41" s="44" t="s">
        <v>6</v>
      </c>
      <c r="K41" s="44"/>
      <c r="L41" s="44"/>
      <c r="M41" s="44" t="s">
        <v>6</v>
      </c>
      <c r="N41" s="44"/>
      <c r="O41" s="44"/>
      <c r="P41" s="44" t="s">
        <v>6</v>
      </c>
      <c r="Q41" s="44"/>
      <c r="R41" s="44"/>
      <c r="S41" s="44" t="s">
        <v>6</v>
      </c>
      <c r="T41" s="44"/>
      <c r="U41" s="44"/>
      <c r="V41" s="44" t="s">
        <v>6</v>
      </c>
      <c r="W41" s="44"/>
      <c r="X41" s="44"/>
      <c r="Y41" s="44" t="s">
        <v>6</v>
      </c>
      <c r="Z41" s="44"/>
      <c r="AA41" s="44"/>
      <c r="AB41" s="44" t="s">
        <v>6</v>
      </c>
      <c r="AC41" s="44"/>
      <c r="AD41" s="44"/>
      <c r="AE41" s="44" t="s">
        <v>6</v>
      </c>
      <c r="AF41" s="44"/>
      <c r="AG41" s="44"/>
      <c r="AH41" s="44" t="s">
        <v>6</v>
      </c>
      <c r="AI41" s="44"/>
      <c r="AJ41" s="44"/>
      <c r="AK41" s="44" t="s">
        <v>6</v>
      </c>
      <c r="AL41" s="44"/>
      <c r="AM41" s="44"/>
      <c r="AN41" s="44" t="s">
        <v>6</v>
      </c>
      <c r="AO41" s="44"/>
      <c r="AP41" s="44"/>
      <c r="AQ41" s="44" t="s">
        <v>6</v>
      </c>
      <c r="AR41" s="44"/>
      <c r="AS41" s="44"/>
      <c r="AT41" s="44" t="s">
        <v>6</v>
      </c>
      <c r="AU41" s="44"/>
      <c r="AV41" s="44"/>
      <c r="AW41" s="44" t="s">
        <v>6</v>
      </c>
      <c r="AX41" s="44"/>
      <c r="AY41" s="44"/>
      <c r="AZ41" s="44" t="s">
        <v>6</v>
      </c>
      <c r="BA41" s="44"/>
      <c r="BB41" s="44"/>
      <c r="BC41" s="44" t="s">
        <v>6</v>
      </c>
      <c r="BD41" s="44"/>
    </row>
    <row r="42" spans="1:56" ht="18.75">
      <c r="A42" s="50" t="s">
        <v>67</v>
      </c>
      <c r="B42" s="10" t="s">
        <v>0</v>
      </c>
      <c r="C42" s="45"/>
      <c r="D42" s="44" t="s">
        <v>6</v>
      </c>
      <c r="E42" s="45">
        <v>20</v>
      </c>
      <c r="F42" s="45"/>
      <c r="G42" s="44" t="s">
        <v>6</v>
      </c>
      <c r="H42" s="45">
        <v>40</v>
      </c>
      <c r="I42" s="45"/>
      <c r="J42" s="44" t="s">
        <v>6</v>
      </c>
      <c r="K42" s="45">
        <v>20</v>
      </c>
      <c r="L42" s="45"/>
      <c r="M42" s="44" t="s">
        <v>6</v>
      </c>
      <c r="N42" s="45">
        <v>40</v>
      </c>
      <c r="O42" s="45"/>
      <c r="P42" s="44" t="s">
        <v>6</v>
      </c>
      <c r="Q42" s="45">
        <v>20</v>
      </c>
      <c r="R42" s="45"/>
      <c r="S42" s="44" t="s">
        <v>6</v>
      </c>
      <c r="T42" s="45">
        <v>40</v>
      </c>
      <c r="U42" s="45"/>
      <c r="V42" s="44" t="s">
        <v>6</v>
      </c>
      <c r="W42" s="45">
        <v>20</v>
      </c>
      <c r="X42" s="45"/>
      <c r="Y42" s="44" t="s">
        <v>6</v>
      </c>
      <c r="Z42" s="45">
        <v>40</v>
      </c>
      <c r="AA42" s="45"/>
      <c r="AB42" s="45" t="s">
        <v>6</v>
      </c>
      <c r="AC42" s="45">
        <v>20</v>
      </c>
      <c r="AD42" s="45"/>
      <c r="AE42" s="44" t="s">
        <v>6</v>
      </c>
      <c r="AF42" s="45">
        <v>40</v>
      </c>
      <c r="AG42" s="45"/>
      <c r="AH42" s="45" t="s">
        <v>6</v>
      </c>
      <c r="AI42" s="45">
        <v>20</v>
      </c>
      <c r="AJ42" s="45"/>
      <c r="AK42" s="45" t="s">
        <v>6</v>
      </c>
      <c r="AL42" s="45">
        <v>40</v>
      </c>
      <c r="AM42" s="45"/>
      <c r="AN42" s="45" t="s">
        <v>6</v>
      </c>
      <c r="AO42" s="45">
        <v>20</v>
      </c>
      <c r="AP42" s="45"/>
      <c r="AQ42" s="45" t="s">
        <v>6</v>
      </c>
      <c r="AR42" s="45">
        <v>40</v>
      </c>
      <c r="AS42" s="45"/>
      <c r="AT42" s="45" t="s">
        <v>6</v>
      </c>
      <c r="AU42" s="45">
        <v>20</v>
      </c>
      <c r="AV42" s="45"/>
      <c r="AW42" s="45" t="s">
        <v>6</v>
      </c>
      <c r="AX42" s="45">
        <v>40</v>
      </c>
      <c r="AY42" s="45"/>
      <c r="AZ42" s="44" t="s">
        <v>6</v>
      </c>
      <c r="BA42" s="45">
        <v>20</v>
      </c>
      <c r="BB42" s="45"/>
      <c r="BC42" s="44" t="s">
        <v>6</v>
      </c>
      <c r="BD42" s="45">
        <v>40</v>
      </c>
    </row>
  </sheetData>
  <sheetProtection algorithmName="SHA-512" hashValue="t2KYHV+pII4Uv6s4xOUjCMWZjgx7UKIKz7c+af2ajgrOKdsso4+pwOtn9OSKoNqQI8DKXD7br+DLwcL7nRuvuQ==" saltValue="EfUwuXAkb88dpmjttYPKCg==" spinCount="100000" sheet="1" autoFilter="0"/>
  <autoFilter ref="A2:T42" xr:uid="{00000000-0009-0000-0000-000001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ED554-3846-4C35-80D3-8F1CC6EDA6FF}">
  <sheetPr codeName="Sheet7"/>
  <dimension ref="A1:H42"/>
  <sheetViews>
    <sheetView topLeftCell="A15" workbookViewId="0">
      <selection activeCell="Q42" sqref="Q42"/>
    </sheetView>
  </sheetViews>
  <sheetFormatPr defaultRowHeight="15"/>
  <cols>
    <col min="1" max="1" width="40" bestFit="1" customWidth="1"/>
    <col min="2" max="2" width="13.7109375" bestFit="1" customWidth="1"/>
    <col min="3" max="3" width="5.140625" bestFit="1" customWidth="1"/>
    <col min="4" max="4" width="9.42578125" bestFit="1" customWidth="1"/>
    <col min="5" max="5" width="12.140625" bestFit="1" customWidth="1"/>
    <col min="6" max="6" width="5.140625" bestFit="1" customWidth="1"/>
    <col min="7" max="7" width="9.42578125" bestFit="1" customWidth="1"/>
    <col min="8" max="8" width="12.140625" bestFit="1" customWidth="1"/>
  </cols>
  <sheetData>
    <row r="1" spans="1:8" ht="18.75">
      <c r="A1" s="3" t="s">
        <v>86</v>
      </c>
      <c r="B1" s="3"/>
      <c r="C1" s="4" t="s">
        <v>12</v>
      </c>
      <c r="D1" s="5" t="s">
        <v>12</v>
      </c>
      <c r="E1" s="6" t="s">
        <v>12</v>
      </c>
      <c r="F1" s="4" t="s">
        <v>13</v>
      </c>
      <c r="G1" s="5" t="s">
        <v>13</v>
      </c>
      <c r="H1" s="6" t="s">
        <v>13</v>
      </c>
    </row>
    <row r="2" spans="1:8" ht="18.75">
      <c r="A2" s="3" t="s">
        <v>14</v>
      </c>
      <c r="B2" s="3" t="s">
        <v>8</v>
      </c>
      <c r="C2" s="7" t="s">
        <v>2</v>
      </c>
      <c r="D2" s="7" t="s">
        <v>3</v>
      </c>
      <c r="E2" s="7" t="s">
        <v>4</v>
      </c>
      <c r="F2" s="7" t="s">
        <v>2</v>
      </c>
      <c r="G2" s="7" t="s">
        <v>3</v>
      </c>
      <c r="H2" s="7" t="s">
        <v>4</v>
      </c>
    </row>
    <row r="3" spans="1:8" ht="18.75">
      <c r="A3" s="11" t="s">
        <v>52</v>
      </c>
      <c r="B3" s="11" t="s">
        <v>1</v>
      </c>
      <c r="C3" s="37">
        <v>0</v>
      </c>
      <c r="D3" s="38" t="s">
        <v>20</v>
      </c>
      <c r="E3" s="37"/>
      <c r="F3" s="37">
        <v>0</v>
      </c>
      <c r="G3" s="38" t="s">
        <v>20</v>
      </c>
      <c r="H3" s="37"/>
    </row>
    <row r="4" spans="1:8" ht="18.75">
      <c r="A4" s="47" t="s">
        <v>52</v>
      </c>
      <c r="B4" s="12" t="s">
        <v>5</v>
      </c>
      <c r="C4" s="39"/>
      <c r="D4" s="39" t="s">
        <v>20</v>
      </c>
      <c r="E4" s="39"/>
      <c r="F4" s="39"/>
      <c r="G4" s="39" t="s">
        <v>20</v>
      </c>
      <c r="H4" s="39"/>
    </row>
    <row r="5" spans="1:8" ht="18.75">
      <c r="A5" s="47" t="s">
        <v>52</v>
      </c>
      <c r="B5" s="12" t="s">
        <v>7</v>
      </c>
      <c r="C5" s="39"/>
      <c r="D5" s="39" t="s">
        <v>20</v>
      </c>
      <c r="E5" s="40"/>
      <c r="F5" s="39"/>
      <c r="G5" s="39" t="s">
        <v>20</v>
      </c>
      <c r="H5" s="39"/>
    </row>
    <row r="6" spans="1:8" ht="18.75">
      <c r="A6" s="47" t="s">
        <v>52</v>
      </c>
      <c r="B6" s="12" t="s">
        <v>27</v>
      </c>
      <c r="C6" s="39"/>
      <c r="D6" s="39" t="s">
        <v>20</v>
      </c>
      <c r="E6" s="40"/>
      <c r="F6" s="39"/>
      <c r="G6" s="39" t="s">
        <v>20</v>
      </c>
      <c r="H6" s="39"/>
    </row>
    <row r="7" spans="1:8" ht="18.75">
      <c r="A7" s="48" t="s">
        <v>52</v>
      </c>
      <c r="B7" s="13" t="s">
        <v>0</v>
      </c>
      <c r="C7" s="41"/>
      <c r="D7" s="39" t="s">
        <v>20</v>
      </c>
      <c r="E7" s="41">
        <v>761</v>
      </c>
      <c r="F7" s="41"/>
      <c r="G7" s="39" t="s">
        <v>20</v>
      </c>
      <c r="H7" s="41">
        <v>761</v>
      </c>
    </row>
    <row r="8" spans="1:8" ht="18.75">
      <c r="A8" s="8" t="s">
        <v>54</v>
      </c>
      <c r="B8" s="8" t="s">
        <v>1</v>
      </c>
      <c r="C8" s="42">
        <v>0</v>
      </c>
      <c r="D8" s="43" t="s">
        <v>20</v>
      </c>
      <c r="E8" s="42"/>
      <c r="F8" s="42">
        <v>7</v>
      </c>
      <c r="G8" s="43" t="s">
        <v>20</v>
      </c>
      <c r="H8" s="42"/>
    </row>
    <row r="9" spans="1:8" ht="18.75">
      <c r="A9" s="49" t="s">
        <v>54</v>
      </c>
      <c r="B9" s="9" t="s">
        <v>5</v>
      </c>
      <c r="C9" s="44"/>
      <c r="D9" s="44" t="s">
        <v>20</v>
      </c>
      <c r="E9" s="44"/>
      <c r="F9" s="44"/>
      <c r="G9" s="44" t="s">
        <v>20</v>
      </c>
      <c r="H9" s="44"/>
    </row>
    <row r="10" spans="1:8" ht="18.75">
      <c r="A10" s="49" t="s">
        <v>54</v>
      </c>
      <c r="B10" s="9" t="s">
        <v>7</v>
      </c>
      <c r="C10" s="44"/>
      <c r="D10" s="44" t="s">
        <v>20</v>
      </c>
      <c r="E10" s="44"/>
      <c r="F10" s="44"/>
      <c r="G10" s="44" t="s">
        <v>20</v>
      </c>
      <c r="H10" s="44"/>
    </row>
    <row r="11" spans="1:8" ht="18.75">
      <c r="A11" s="49" t="s">
        <v>54</v>
      </c>
      <c r="B11" s="9" t="s">
        <v>27</v>
      </c>
      <c r="C11" s="44"/>
      <c r="D11" s="44" t="s">
        <v>20</v>
      </c>
      <c r="E11" s="44"/>
      <c r="F11" s="44"/>
      <c r="G11" s="44" t="s">
        <v>20</v>
      </c>
      <c r="H11" s="44"/>
    </row>
    <row r="12" spans="1:8" ht="18.75">
      <c r="A12" s="50" t="s">
        <v>54</v>
      </c>
      <c r="B12" s="10" t="s">
        <v>0</v>
      </c>
      <c r="C12" s="45"/>
      <c r="D12" s="45" t="s">
        <v>20</v>
      </c>
      <c r="E12" s="45">
        <v>761</v>
      </c>
      <c r="F12" s="45"/>
      <c r="G12" s="45" t="s">
        <v>20</v>
      </c>
      <c r="H12" s="45">
        <v>761</v>
      </c>
    </row>
    <row r="13" spans="1:8" ht="18.75">
      <c r="A13" s="11" t="s">
        <v>56</v>
      </c>
      <c r="B13" s="11" t="s">
        <v>1</v>
      </c>
      <c r="C13" s="37">
        <v>0</v>
      </c>
      <c r="D13" s="38" t="s">
        <v>6</v>
      </c>
      <c r="E13" s="37"/>
      <c r="F13" s="37">
        <v>0</v>
      </c>
      <c r="G13" s="38" t="s">
        <v>6</v>
      </c>
      <c r="H13" s="37"/>
    </row>
    <row r="14" spans="1:8" ht="18.75">
      <c r="A14" s="115" t="s">
        <v>56</v>
      </c>
      <c r="B14" s="12" t="s">
        <v>5</v>
      </c>
      <c r="C14" s="39"/>
      <c r="D14" s="39" t="str">
        <f>IF('ExpSTO Calculator'!$B$1="YES","EUR","USD")</f>
        <v>USD</v>
      </c>
      <c r="E14" s="39"/>
      <c r="F14" s="39"/>
      <c r="G14" s="39" t="str">
        <f>IF('ExpSTO Calculator'!$B$1="YES","EUR","USD")</f>
        <v>USD</v>
      </c>
      <c r="H14" s="39"/>
    </row>
    <row r="15" spans="1:8" ht="18.75">
      <c r="A15" s="115" t="s">
        <v>56</v>
      </c>
      <c r="B15" s="12" t="s">
        <v>7</v>
      </c>
      <c r="C15" s="39"/>
      <c r="D15" s="39" t="str">
        <f>IF('ExpSTO Calculator'!$B$1="YES","EUR","USD")</f>
        <v>USD</v>
      </c>
      <c r="E15" s="39"/>
      <c r="F15" s="39"/>
      <c r="G15" s="39" t="str">
        <f>IF('ExpSTO Calculator'!$B$1="YES","EUR","USD")</f>
        <v>USD</v>
      </c>
      <c r="H15" s="39"/>
    </row>
    <row r="16" spans="1:8" ht="18.75">
      <c r="A16" s="115" t="s">
        <v>56</v>
      </c>
      <c r="B16" s="12" t="s">
        <v>27</v>
      </c>
      <c r="C16" s="39"/>
      <c r="D16" s="39" t="s">
        <v>6</v>
      </c>
      <c r="E16" s="39"/>
      <c r="F16" s="39"/>
      <c r="G16" s="39" t="s">
        <v>6</v>
      </c>
      <c r="H16" s="39"/>
    </row>
    <row r="17" spans="1:8" ht="18.75">
      <c r="A17" s="116" t="s">
        <v>56</v>
      </c>
      <c r="B17" s="13" t="s">
        <v>0</v>
      </c>
      <c r="C17" s="41"/>
      <c r="D17" s="39" t="str">
        <f>IF('ExpSTO Calculator'!$B$1="YES","EUR","USD")</f>
        <v>USD</v>
      </c>
      <c r="E17" s="41">
        <v>27</v>
      </c>
      <c r="F17" s="41"/>
      <c r="G17" s="39" t="str">
        <f>IF('ExpSTO Calculator'!$B$1="YES","EUR","USD")</f>
        <v>USD</v>
      </c>
      <c r="H17" s="41">
        <v>27</v>
      </c>
    </row>
    <row r="18" spans="1:8" ht="18.75">
      <c r="A18" s="8" t="s">
        <v>59</v>
      </c>
      <c r="B18" s="8" t="s">
        <v>1</v>
      </c>
      <c r="C18" s="42">
        <v>0</v>
      </c>
      <c r="D18" s="43" t="s">
        <v>6</v>
      </c>
      <c r="E18" s="42"/>
      <c r="F18" s="42">
        <v>0</v>
      </c>
      <c r="G18" s="43" t="s">
        <v>6</v>
      </c>
      <c r="H18" s="42"/>
    </row>
    <row r="19" spans="1:8" ht="18.75">
      <c r="A19" s="49" t="s">
        <v>59</v>
      </c>
      <c r="B19" s="9" t="s">
        <v>5</v>
      </c>
      <c r="C19" s="44"/>
      <c r="D19" s="44" t="str">
        <f>IF('ExpSTO Calculator'!$B$1="YES","EUR","USD")</f>
        <v>USD</v>
      </c>
      <c r="E19" s="44"/>
      <c r="F19" s="44"/>
      <c r="G19" s="44" t="str">
        <f>IF('ExpSTO Calculator'!$B$1="YES","EUR","USD")</f>
        <v>USD</v>
      </c>
      <c r="H19" s="44"/>
    </row>
    <row r="20" spans="1:8" ht="18.75">
      <c r="A20" s="49" t="s">
        <v>59</v>
      </c>
      <c r="B20" s="9" t="s">
        <v>7</v>
      </c>
      <c r="C20" s="44"/>
      <c r="D20" s="44" t="str">
        <f>IF('ExpSTO Calculator'!$B$1="YES","EUR","USD")</f>
        <v>USD</v>
      </c>
      <c r="E20" s="44"/>
      <c r="F20" s="44"/>
      <c r="G20" s="44" t="str">
        <f>IF('ExpSTO Calculator'!$B$1="YES","EUR","USD")</f>
        <v>USD</v>
      </c>
      <c r="H20" s="44"/>
    </row>
    <row r="21" spans="1:8" ht="18.75">
      <c r="A21" s="49" t="s">
        <v>59</v>
      </c>
      <c r="B21" s="9" t="s">
        <v>27</v>
      </c>
      <c r="C21" s="44"/>
      <c r="D21" s="44" t="s">
        <v>6</v>
      </c>
      <c r="E21" s="44"/>
      <c r="F21" s="44"/>
      <c r="G21" s="44" t="s">
        <v>6</v>
      </c>
      <c r="H21" s="44"/>
    </row>
    <row r="22" spans="1:8" ht="18.75">
      <c r="A22" s="50" t="s">
        <v>59</v>
      </c>
      <c r="B22" s="10" t="s">
        <v>0</v>
      </c>
      <c r="C22" s="45"/>
      <c r="D22" s="44" t="str">
        <f>IF('ExpSTO Calculator'!$B$1="YES","EUR","USD")</f>
        <v>USD</v>
      </c>
      <c r="E22" s="45">
        <v>27</v>
      </c>
      <c r="F22" s="45"/>
      <c r="G22" s="44" t="str">
        <f>IF('ExpSTO Calculator'!$B$1="YES","EUR","USD")</f>
        <v>USD</v>
      </c>
      <c r="H22" s="45">
        <v>27</v>
      </c>
    </row>
    <row r="23" spans="1:8" ht="18.75">
      <c r="A23" s="11" t="s">
        <v>61</v>
      </c>
      <c r="B23" s="11" t="s">
        <v>1</v>
      </c>
      <c r="C23" s="37">
        <v>0</v>
      </c>
      <c r="D23" s="38" t="s">
        <v>20</v>
      </c>
      <c r="E23" s="37"/>
      <c r="F23" s="37">
        <v>0</v>
      </c>
      <c r="G23" s="38" t="s">
        <v>20</v>
      </c>
      <c r="H23" s="37">
        <v>0</v>
      </c>
    </row>
    <row r="24" spans="1:8" ht="18.75">
      <c r="A24" s="115" t="s">
        <v>61</v>
      </c>
      <c r="B24" s="12" t="s">
        <v>5</v>
      </c>
      <c r="C24" s="39"/>
      <c r="D24" s="39" t="s">
        <v>20</v>
      </c>
      <c r="E24" s="39"/>
      <c r="F24" s="39"/>
      <c r="G24" s="39" t="s">
        <v>20</v>
      </c>
      <c r="H24" s="39"/>
    </row>
    <row r="25" spans="1:8" ht="18.75">
      <c r="A25" s="115" t="s">
        <v>61</v>
      </c>
      <c r="B25" s="12" t="s">
        <v>7</v>
      </c>
      <c r="C25" s="39"/>
      <c r="D25" s="39" t="s">
        <v>20</v>
      </c>
      <c r="E25" s="39"/>
      <c r="F25" s="39"/>
      <c r="G25" s="39" t="s">
        <v>20</v>
      </c>
      <c r="H25" s="39"/>
    </row>
    <row r="26" spans="1:8" ht="18.75">
      <c r="A26" s="115" t="s">
        <v>61</v>
      </c>
      <c r="B26" s="12" t="s">
        <v>27</v>
      </c>
      <c r="C26" s="39"/>
      <c r="D26" s="39" t="s">
        <v>20</v>
      </c>
      <c r="E26" s="39"/>
      <c r="F26" s="39"/>
      <c r="G26" s="39" t="s">
        <v>20</v>
      </c>
      <c r="H26" s="39"/>
    </row>
    <row r="27" spans="1:8" ht="18.75">
      <c r="A27" s="116" t="s">
        <v>61</v>
      </c>
      <c r="B27" s="13" t="s">
        <v>0</v>
      </c>
      <c r="C27" s="41"/>
      <c r="D27" s="39" t="s">
        <v>20</v>
      </c>
      <c r="E27" s="39">
        <v>418</v>
      </c>
      <c r="F27" s="41"/>
      <c r="G27" s="39" t="s">
        <v>20</v>
      </c>
      <c r="H27" s="41">
        <v>628</v>
      </c>
    </row>
    <row r="28" spans="1:8" ht="18.75">
      <c r="A28" s="8" t="s">
        <v>63</v>
      </c>
      <c r="B28" s="8" t="s">
        <v>1</v>
      </c>
      <c r="C28" s="126">
        <v>0</v>
      </c>
      <c r="D28" s="43" t="s">
        <v>20</v>
      </c>
      <c r="E28" s="129"/>
      <c r="F28" s="42">
        <v>0</v>
      </c>
      <c r="G28" s="43" t="s">
        <v>20</v>
      </c>
      <c r="H28" s="42"/>
    </row>
    <row r="29" spans="1:8" ht="18.75">
      <c r="A29" s="49" t="s">
        <v>63</v>
      </c>
      <c r="B29" s="9" t="s">
        <v>5</v>
      </c>
      <c r="C29" s="127"/>
      <c r="D29" s="44" t="s">
        <v>20</v>
      </c>
      <c r="E29" s="130"/>
      <c r="F29" s="44"/>
      <c r="G29" s="44" t="s">
        <v>20</v>
      </c>
      <c r="H29" s="44"/>
    </row>
    <row r="30" spans="1:8" ht="18.75">
      <c r="A30" s="49" t="s">
        <v>63</v>
      </c>
      <c r="B30" s="9" t="s">
        <v>7</v>
      </c>
      <c r="C30" s="127"/>
      <c r="D30" s="44" t="s">
        <v>20</v>
      </c>
      <c r="E30" s="130"/>
      <c r="F30" s="44"/>
      <c r="G30" s="44" t="s">
        <v>20</v>
      </c>
      <c r="H30" s="44"/>
    </row>
    <row r="31" spans="1:8" ht="18.75">
      <c r="A31" s="49" t="s">
        <v>63</v>
      </c>
      <c r="B31" s="9" t="s">
        <v>27</v>
      </c>
      <c r="C31" s="127"/>
      <c r="D31" s="44" t="s">
        <v>20</v>
      </c>
      <c r="E31" s="130"/>
      <c r="F31" s="44"/>
      <c r="G31" s="44" t="s">
        <v>20</v>
      </c>
      <c r="H31" s="44"/>
    </row>
    <row r="32" spans="1:8" ht="18.75">
      <c r="A32" s="50" t="s">
        <v>63</v>
      </c>
      <c r="B32" s="10" t="s">
        <v>0</v>
      </c>
      <c r="C32" s="128"/>
      <c r="D32" s="45" t="s">
        <v>20</v>
      </c>
      <c r="E32" s="131">
        <v>660</v>
      </c>
      <c r="F32" s="45"/>
      <c r="G32" s="45" t="s">
        <v>20</v>
      </c>
      <c r="H32" s="45">
        <v>990</v>
      </c>
    </row>
    <row r="33" spans="1:8" ht="18.75">
      <c r="A33" s="8" t="s">
        <v>65</v>
      </c>
      <c r="B33" s="8" t="s">
        <v>1</v>
      </c>
      <c r="C33" s="42">
        <v>0</v>
      </c>
      <c r="D33" s="132" t="s">
        <v>6</v>
      </c>
      <c r="E33" s="42"/>
      <c r="F33" s="42">
        <v>0</v>
      </c>
      <c r="G33" s="43" t="s">
        <v>6</v>
      </c>
      <c r="H33" s="42"/>
    </row>
    <row r="34" spans="1:8" ht="18.75">
      <c r="A34" s="49" t="s">
        <v>65</v>
      </c>
      <c r="B34" s="9" t="s">
        <v>5</v>
      </c>
      <c r="C34" s="44">
        <v>5</v>
      </c>
      <c r="D34" s="44" t="str">
        <f>IF('ExpSTO Calculator'!$B$1="YES","EUR","USD")</f>
        <v>USD</v>
      </c>
      <c r="E34" s="44">
        <v>26</v>
      </c>
      <c r="F34" s="44">
        <v>5</v>
      </c>
      <c r="G34" s="44" t="str">
        <f>IF('ExpSTO Calculator'!$B$1="YES","EUR","USD")</f>
        <v>USD</v>
      </c>
      <c r="H34" s="44">
        <v>26</v>
      </c>
    </row>
    <row r="35" spans="1:8" ht="18.75">
      <c r="A35" s="49" t="s">
        <v>65</v>
      </c>
      <c r="B35" s="9" t="s">
        <v>7</v>
      </c>
      <c r="C35" s="44"/>
      <c r="D35" s="44" t="str">
        <f>IF('ExpSTO Calculator'!$B$1="YES","EUR","USD")</f>
        <v>USD</v>
      </c>
      <c r="E35" s="44"/>
      <c r="F35" s="44"/>
      <c r="G35" s="44" t="str">
        <f>IF('ExpSTO Calculator'!$B$1="YES","EUR","USD")</f>
        <v>USD</v>
      </c>
      <c r="H35" s="44"/>
    </row>
    <row r="36" spans="1:8" ht="18.75">
      <c r="A36" s="49" t="s">
        <v>65</v>
      </c>
      <c r="B36" s="9" t="s">
        <v>27</v>
      </c>
      <c r="C36" s="44"/>
      <c r="D36" s="44" t="s">
        <v>6</v>
      </c>
      <c r="E36" s="44"/>
      <c r="F36" s="44"/>
      <c r="G36" s="44" t="s">
        <v>6</v>
      </c>
      <c r="H36" s="44"/>
    </row>
    <row r="37" spans="1:8" ht="18.75">
      <c r="A37" s="50" t="s">
        <v>65</v>
      </c>
      <c r="B37" s="10" t="s">
        <v>0</v>
      </c>
      <c r="C37" s="45"/>
      <c r="D37" s="44" t="str">
        <f>IF('ExpSTO Calculator'!$B$1="YES","EUR","USD")</f>
        <v>USD</v>
      </c>
      <c r="E37" s="45">
        <v>51</v>
      </c>
      <c r="F37" s="45"/>
      <c r="G37" s="44" t="str">
        <f>IF('ExpSTO Calculator'!$B$1="YES","EUR","USD")</f>
        <v>USD</v>
      </c>
      <c r="H37" s="45">
        <v>51</v>
      </c>
    </row>
    <row r="38" spans="1:8" ht="18.75">
      <c r="A38" s="8" t="s">
        <v>67</v>
      </c>
      <c r="B38" s="8" t="s">
        <v>1</v>
      </c>
      <c r="C38" s="42">
        <v>0</v>
      </c>
      <c r="D38" s="43" t="s">
        <v>6</v>
      </c>
      <c r="E38" s="42"/>
      <c r="F38" s="42">
        <v>0</v>
      </c>
      <c r="G38" s="43" t="s">
        <v>6</v>
      </c>
      <c r="H38" s="42"/>
    </row>
    <row r="39" spans="1:8" ht="18.75">
      <c r="A39" s="49" t="s">
        <v>67</v>
      </c>
      <c r="B39" s="9" t="s">
        <v>5</v>
      </c>
      <c r="C39" s="44"/>
      <c r="D39" s="44" t="str">
        <f>IF('ExpSTO Calculator'!$B$1="YES","EUR","USD")</f>
        <v>USD</v>
      </c>
      <c r="E39" s="44"/>
      <c r="F39" s="44"/>
      <c r="G39" s="44" t="str">
        <f>IF('ExpSTO Calculator'!$B$1="YES","EUR","USD")</f>
        <v>USD</v>
      </c>
      <c r="H39" s="44"/>
    </row>
    <row r="40" spans="1:8" ht="18.75">
      <c r="A40" s="49" t="s">
        <v>67</v>
      </c>
      <c r="B40" s="9" t="s">
        <v>7</v>
      </c>
      <c r="C40" s="44"/>
      <c r="D40" s="44" t="str">
        <f>IF('ExpSTO Calculator'!$B$1="YES","EUR","USD")</f>
        <v>USD</v>
      </c>
      <c r="E40" s="44"/>
      <c r="F40" s="44"/>
      <c r="G40" s="44" t="str">
        <f>IF('ExpSTO Calculator'!$B$1="YES","EUR","USD")</f>
        <v>USD</v>
      </c>
      <c r="H40" s="44"/>
    </row>
    <row r="41" spans="1:8" ht="18.75">
      <c r="A41" s="49" t="s">
        <v>67</v>
      </c>
      <c r="B41" s="9" t="s">
        <v>27</v>
      </c>
      <c r="C41" s="44"/>
      <c r="D41" s="44" t="s">
        <v>6</v>
      </c>
      <c r="E41" s="44"/>
      <c r="F41" s="44"/>
      <c r="G41" s="44" t="s">
        <v>6</v>
      </c>
      <c r="H41" s="44"/>
    </row>
    <row r="42" spans="1:8" ht="18.75">
      <c r="A42" s="50" t="s">
        <v>67</v>
      </c>
      <c r="B42" s="10" t="s">
        <v>0</v>
      </c>
      <c r="C42" s="45"/>
      <c r="D42" s="44" t="str">
        <f>IF('ExpSTO Calculator'!$B$1="YES","EUR","USD")</f>
        <v>USD</v>
      </c>
      <c r="E42" s="45">
        <v>16</v>
      </c>
      <c r="F42" s="45"/>
      <c r="G42" s="44" t="str">
        <f>IF('ExpSTO Calculator'!$B$1="YES","EUR","USD")</f>
        <v>USD</v>
      </c>
      <c r="H42" s="45">
        <v>16</v>
      </c>
    </row>
  </sheetData>
  <sheetProtection algorithmName="SHA-512" hashValue="0KohiNLayeVTCkrIUSrXL3+VhpZc+/0EqTH+Q0XaPZ7qTswBVEN1dwlQTWnpuv+S0LrD11E4AUv+VJTVvhhUyQ==" saltValue="jUlUXbvzkK4Aqh3qTRTWpA==" spinCount="100000" sheet="1" objects="1" scenarios="1"/>
  <autoFilter ref="A2:H42" xr:uid="{F80E90F8-E4A3-4E7E-BCBC-70E679BE63B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889E3-5A42-4371-92C6-BE03C3EA54D3}">
  <sheetPr codeName="Sheet8"/>
  <dimension ref="A1:T7"/>
  <sheetViews>
    <sheetView workbookViewId="0">
      <pane xSplit="2" ySplit="2" topLeftCell="E3" activePane="bottomRight" state="frozen"/>
      <selection pane="topRight" activeCell="C1" sqref="C1"/>
      <selection pane="bottomLeft" activeCell="A3" sqref="A3"/>
      <selection pane="bottomRight" activeCell="J18" sqref="J18"/>
    </sheetView>
  </sheetViews>
  <sheetFormatPr defaultColWidth="9.140625" defaultRowHeight="15"/>
  <cols>
    <col min="1" max="1" width="26.7109375" bestFit="1" customWidth="1"/>
    <col min="2" max="2" width="13.7109375" bestFit="1" customWidth="1"/>
    <col min="3" max="3" width="9.140625" style="14"/>
    <col min="4" max="4" width="20.42578125" style="14" bestFit="1" customWidth="1"/>
    <col min="5" max="6" width="9.140625" style="14"/>
    <col min="7" max="7" width="20.42578125" style="14" bestFit="1" customWidth="1"/>
    <col min="8" max="8" width="9.140625" style="14"/>
    <col min="9" max="9" width="9.7109375" style="14" bestFit="1" customWidth="1"/>
    <col min="10" max="10" width="25.85546875" style="14" bestFit="1" customWidth="1"/>
    <col min="11" max="11" width="16.7109375" style="14" bestFit="1" customWidth="1"/>
    <col min="12" max="12" width="9.140625" style="14"/>
    <col min="13" max="13" width="25.85546875" style="14" bestFit="1" customWidth="1"/>
    <col min="14" max="15" width="9.140625" style="14"/>
    <col min="16" max="16" width="21.140625" style="14" bestFit="1" customWidth="1"/>
    <col min="17" max="17" width="9.140625" style="14"/>
    <col min="18" max="18" width="9.7109375" style="14" bestFit="1" customWidth="1"/>
    <col min="19" max="19" width="21.140625" style="14" bestFit="1" customWidth="1"/>
    <col min="20" max="20" width="9.140625" style="14"/>
    <col min="21" max="21" width="5.140625" bestFit="1" customWidth="1"/>
    <col min="22" max="22" width="17.7109375" bestFit="1" customWidth="1"/>
    <col min="24" max="24" width="5.140625" bestFit="1" customWidth="1"/>
    <col min="25" max="25" width="17.7109375" bestFit="1" customWidth="1"/>
    <col min="26" max="26" width="12.140625" bestFit="1" customWidth="1"/>
    <col min="28" max="28" width="18.28515625" bestFit="1" customWidth="1"/>
    <col min="30" max="30" width="5.140625" bestFit="1" customWidth="1"/>
    <col min="31" max="31" width="18.7109375" bestFit="1" customWidth="1"/>
    <col min="32" max="32" width="12.140625" bestFit="1" customWidth="1"/>
    <col min="33" max="45" width="12.140625" customWidth="1"/>
    <col min="46" max="46" width="16.85546875" bestFit="1" customWidth="1"/>
    <col min="47" max="48" width="12.140625" customWidth="1"/>
    <col min="49" max="49" width="16.85546875" bestFit="1" customWidth="1"/>
    <col min="50" max="50" width="12.140625" customWidth="1"/>
  </cols>
  <sheetData>
    <row r="1" spans="1:20" ht="18.75">
      <c r="A1" s="3" t="s">
        <v>87</v>
      </c>
      <c r="B1" s="3"/>
      <c r="C1" s="4" t="s">
        <v>16</v>
      </c>
      <c r="D1" s="5" t="s">
        <v>16</v>
      </c>
      <c r="E1" s="6" t="s">
        <v>16</v>
      </c>
      <c r="F1" s="4" t="s">
        <v>17</v>
      </c>
      <c r="G1" s="5" t="s">
        <v>17</v>
      </c>
      <c r="H1" s="6" t="s">
        <v>17</v>
      </c>
      <c r="I1" s="4" t="s">
        <v>12</v>
      </c>
      <c r="J1" s="5" t="s">
        <v>12</v>
      </c>
      <c r="K1" s="6" t="s">
        <v>12</v>
      </c>
      <c r="L1" s="4" t="s">
        <v>13</v>
      </c>
      <c r="M1" s="5" t="s">
        <v>13</v>
      </c>
      <c r="N1" s="6" t="s">
        <v>13</v>
      </c>
      <c r="O1" s="4" t="s">
        <v>81</v>
      </c>
      <c r="P1" s="5" t="s">
        <v>81</v>
      </c>
      <c r="Q1" s="6" t="s">
        <v>81</v>
      </c>
      <c r="R1" s="4" t="s">
        <v>82</v>
      </c>
      <c r="S1" s="5" t="s">
        <v>82</v>
      </c>
      <c r="T1" s="6" t="s">
        <v>82</v>
      </c>
    </row>
    <row r="2" spans="1:20" ht="18.75">
      <c r="A2" s="3" t="s">
        <v>84</v>
      </c>
      <c r="B2" s="3" t="s">
        <v>8</v>
      </c>
      <c r="C2" s="7" t="s">
        <v>2</v>
      </c>
      <c r="D2" s="7" t="s">
        <v>3</v>
      </c>
      <c r="E2" s="7" t="s">
        <v>4</v>
      </c>
      <c r="F2" s="7" t="s">
        <v>2</v>
      </c>
      <c r="G2" s="7" t="s">
        <v>3</v>
      </c>
      <c r="H2" s="7" t="s">
        <v>4</v>
      </c>
      <c r="I2" s="7" t="s">
        <v>2</v>
      </c>
      <c r="J2" s="7" t="s">
        <v>3</v>
      </c>
      <c r="K2" s="7" t="s">
        <v>4</v>
      </c>
      <c r="L2" s="7" t="s">
        <v>2</v>
      </c>
      <c r="M2" s="7" t="s">
        <v>3</v>
      </c>
      <c r="N2" s="7" t="s">
        <v>4</v>
      </c>
      <c r="O2" s="7" t="s">
        <v>2</v>
      </c>
      <c r="P2" s="41" t="s">
        <v>3</v>
      </c>
      <c r="Q2" s="7" t="s">
        <v>4</v>
      </c>
      <c r="R2" s="7" t="s">
        <v>2</v>
      </c>
      <c r="S2" s="41" t="s">
        <v>3</v>
      </c>
      <c r="T2" s="7" t="s">
        <v>4</v>
      </c>
    </row>
    <row r="3" spans="1:20" ht="18.75">
      <c r="A3" s="8" t="s">
        <v>79</v>
      </c>
      <c r="B3" s="8" t="s">
        <v>1</v>
      </c>
      <c r="C3" s="42">
        <v>4</v>
      </c>
      <c r="D3" s="43" t="s">
        <v>6</v>
      </c>
      <c r="E3" s="42"/>
      <c r="F3" s="42">
        <v>4</v>
      </c>
      <c r="G3" s="43" t="s">
        <v>6</v>
      </c>
      <c r="H3" s="42"/>
      <c r="I3" s="42">
        <v>4</v>
      </c>
      <c r="J3" s="43" t="s">
        <v>6</v>
      </c>
      <c r="K3" s="42"/>
      <c r="L3" s="42">
        <v>4</v>
      </c>
      <c r="M3" s="43" t="s">
        <v>6</v>
      </c>
      <c r="N3" s="42"/>
      <c r="O3" s="42">
        <v>4</v>
      </c>
      <c r="P3" s="43" t="s">
        <v>6</v>
      </c>
      <c r="Q3" s="42"/>
      <c r="R3" s="42">
        <v>4</v>
      </c>
      <c r="S3" s="43" t="s">
        <v>6</v>
      </c>
      <c r="T3" s="42"/>
    </row>
    <row r="4" spans="1:20" ht="18.75">
      <c r="A4" s="49" t="s">
        <v>79</v>
      </c>
      <c r="B4" s="9" t="s">
        <v>5</v>
      </c>
      <c r="C4" s="44">
        <v>10</v>
      </c>
      <c r="D4" s="44" t="s">
        <v>6</v>
      </c>
      <c r="E4" s="44">
        <v>10</v>
      </c>
      <c r="F4" s="44">
        <v>10</v>
      </c>
      <c r="G4" s="44" t="s">
        <v>6</v>
      </c>
      <c r="H4" s="44">
        <v>20</v>
      </c>
      <c r="I4" s="44">
        <v>14</v>
      </c>
      <c r="J4" s="44" t="s">
        <v>6</v>
      </c>
      <c r="K4" s="44">
        <v>50</v>
      </c>
      <c r="L4" s="44">
        <v>14</v>
      </c>
      <c r="M4" s="44" t="s">
        <v>6</v>
      </c>
      <c r="N4" s="44">
        <v>100</v>
      </c>
      <c r="O4" s="44">
        <v>10</v>
      </c>
      <c r="P4" s="44" t="s">
        <v>6</v>
      </c>
      <c r="Q4" s="44">
        <v>30</v>
      </c>
      <c r="R4" s="44">
        <v>10</v>
      </c>
      <c r="S4" s="44" t="s">
        <v>6</v>
      </c>
      <c r="T4" s="44">
        <v>60</v>
      </c>
    </row>
    <row r="5" spans="1:20" ht="18.75">
      <c r="A5" s="49" t="s">
        <v>79</v>
      </c>
      <c r="B5" s="9" t="s">
        <v>7</v>
      </c>
      <c r="C5" s="44">
        <v>10</v>
      </c>
      <c r="D5" s="44" t="s">
        <v>6</v>
      </c>
      <c r="E5" s="44">
        <v>20</v>
      </c>
      <c r="F5" s="44">
        <v>10</v>
      </c>
      <c r="G5" s="44" t="s">
        <v>6</v>
      </c>
      <c r="H5" s="44">
        <v>40</v>
      </c>
      <c r="I5" s="44"/>
      <c r="J5" s="44" t="s">
        <v>6</v>
      </c>
      <c r="K5" s="44"/>
      <c r="L5" s="44"/>
      <c r="M5" s="44" t="s">
        <v>6</v>
      </c>
      <c r="N5" s="44"/>
      <c r="O5" s="44">
        <v>10</v>
      </c>
      <c r="P5" s="44" t="s">
        <v>6</v>
      </c>
      <c r="Q5" s="44">
        <v>50</v>
      </c>
      <c r="R5" s="44">
        <v>10</v>
      </c>
      <c r="S5" s="44" t="s">
        <v>6</v>
      </c>
      <c r="T5" s="44">
        <v>100</v>
      </c>
    </row>
    <row r="6" spans="1:20" ht="18.75">
      <c r="A6" s="49" t="s">
        <v>79</v>
      </c>
      <c r="B6" s="9" t="s">
        <v>27</v>
      </c>
      <c r="C6" s="44"/>
      <c r="D6" s="44" t="s">
        <v>6</v>
      </c>
      <c r="E6" s="44"/>
      <c r="F6" s="44"/>
      <c r="G6" s="44" t="s">
        <v>6</v>
      </c>
      <c r="H6" s="44"/>
      <c r="I6" s="44"/>
      <c r="J6" s="44" t="s">
        <v>6</v>
      </c>
      <c r="K6" s="44"/>
      <c r="L6" s="44"/>
      <c r="M6" s="44" t="s">
        <v>6</v>
      </c>
      <c r="N6" s="44"/>
      <c r="O6" s="44"/>
      <c r="P6" s="44" t="s">
        <v>6</v>
      </c>
      <c r="Q6" s="44"/>
      <c r="R6" s="44"/>
      <c r="S6" s="44" t="s">
        <v>6</v>
      </c>
      <c r="T6" s="44"/>
    </row>
    <row r="7" spans="1:20" ht="18.75">
      <c r="A7" s="50" t="s">
        <v>79</v>
      </c>
      <c r="B7" s="10" t="s">
        <v>0</v>
      </c>
      <c r="C7" s="45"/>
      <c r="D7" s="44" t="s">
        <v>6</v>
      </c>
      <c r="E7" s="45">
        <v>40</v>
      </c>
      <c r="F7" s="45"/>
      <c r="G7" s="44" t="s">
        <v>6</v>
      </c>
      <c r="H7" s="45">
        <v>80</v>
      </c>
      <c r="I7" s="45"/>
      <c r="J7" s="44" t="s">
        <v>6</v>
      </c>
      <c r="K7" s="45">
        <v>75</v>
      </c>
      <c r="L7" s="45"/>
      <c r="M7" s="44" t="s">
        <v>6</v>
      </c>
      <c r="N7" s="45">
        <v>150</v>
      </c>
      <c r="O7" s="45"/>
      <c r="P7" s="44" t="s">
        <v>6</v>
      </c>
      <c r="Q7" s="45">
        <v>100</v>
      </c>
      <c r="R7" s="45"/>
      <c r="S7" s="44" t="s">
        <v>6</v>
      </c>
      <c r="T7" s="45">
        <v>200</v>
      </c>
    </row>
  </sheetData>
  <sheetProtection algorithmName="SHA-512" hashValue="9rJJEUAhnG+F0rgiewqa3psxeRUwc0ze5SNSz60mhF1jrcf1RGX57mhKYgeKxCUwvM1UIgRfevxX/RMWqS0OBw==" saltValue="D3Dkss4RjqIb8ZCJrJjftQ==" spinCount="100000" sheet="1" autoFilter="0"/>
  <autoFilter ref="A2:T7"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ExpSTO Calculator</vt:lpstr>
      <vt:lpstr>ImpStorage Calculator</vt:lpstr>
      <vt:lpstr>ExpDetention Calculator</vt:lpstr>
      <vt:lpstr>ImpTariffsSTO</vt:lpstr>
      <vt:lpstr>ImpTariffsPOWER</vt:lpstr>
      <vt:lpstr>ExpTariffsSTO</vt:lpstr>
      <vt:lpstr>ExpTariffsPOWER</vt:lpstr>
      <vt:lpstr>ExpTariffsDetention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Semih Orçen</dc:creator>
  <cp:lastModifiedBy>El-Sherif, Eman</cp:lastModifiedBy>
  <dcterms:created xsi:type="dcterms:W3CDTF">2022-03-18T22:40:05Z</dcterms:created>
  <dcterms:modified xsi:type="dcterms:W3CDTF">2023-07-31T13:46:32Z</dcterms:modified>
</cp:coreProperties>
</file>