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66925"/>
  <mc:AlternateContent xmlns:mc="http://schemas.openxmlformats.org/markup-compatibility/2006">
    <mc:Choice Requires="x15">
      <x15ac:absPath xmlns:x15ac="http://schemas.microsoft.com/office/spreadsheetml/2010/11/ac" url="C:\Users\KARABEF\Downloads\"/>
    </mc:Choice>
  </mc:AlternateContent>
  <xr:revisionPtr revIDLastSave="0" documentId="13_ncr:1_{570EBD40-4E83-423D-8A66-286F836DD485}" xr6:coauthVersionLast="47" xr6:coauthVersionMax="47" xr10:uidLastSave="{00000000-0000-0000-0000-000000000000}"/>
  <bookViews>
    <workbookView xWindow="-110" yWindow="-110" windowWidth="19420" windowHeight="10560" activeTab="2" xr2:uid="{00000000-000D-0000-FFFF-FFFF00000000}"/>
  </bookViews>
  <sheets>
    <sheet name="STO Calculator" sheetId="1" r:id="rId1"/>
    <sheet name="DD Calculator" sheetId="5" r:id="rId2"/>
    <sheet name="TariffsSTO" sheetId="4" r:id="rId3"/>
    <sheet name="TariffsDD" sheetId="6" r:id="rId4"/>
  </sheets>
  <definedNames>
    <definedName name="_xlnm._FilterDatabase" localSheetId="3" hidden="1">TariffsDD!$A$2:$N$6</definedName>
    <definedName name="_xlnm._FilterDatabase" localSheetId="2" hidden="1">TariffsSTO!$A$2:$T$70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70" i="4" l="1"/>
  <c r="V70" i="4"/>
  <c r="S70" i="4"/>
  <c r="P70" i="4"/>
  <c r="M70" i="4"/>
  <c r="J70" i="4"/>
  <c r="G70" i="4"/>
  <c r="D70" i="4"/>
  <c r="Y69" i="4"/>
  <c r="V69" i="4"/>
  <c r="S69" i="4"/>
  <c r="P69" i="4"/>
  <c r="M69" i="4"/>
  <c r="J69" i="4"/>
  <c r="G69" i="4"/>
  <c r="D69" i="4"/>
  <c r="Y68" i="4"/>
  <c r="V68" i="4"/>
  <c r="S68" i="4"/>
  <c r="P68" i="4"/>
  <c r="M68" i="4"/>
  <c r="J68" i="4"/>
  <c r="G68" i="4"/>
  <c r="D68" i="4"/>
  <c r="D60" i="4"/>
  <c r="G60" i="4"/>
  <c r="J60" i="4"/>
  <c r="M60" i="4"/>
  <c r="P60" i="4"/>
  <c r="S60" i="4"/>
  <c r="U60" i="4"/>
  <c r="V60" i="4"/>
  <c r="X60" i="4"/>
  <c r="Y60" i="4"/>
  <c r="D61" i="4"/>
  <c r="G61" i="4"/>
  <c r="J61" i="4"/>
  <c r="M61" i="4"/>
  <c r="P61" i="4"/>
  <c r="S61" i="4"/>
  <c r="V61" i="4"/>
  <c r="Y61" i="4"/>
  <c r="D62" i="4"/>
  <c r="G62" i="4"/>
  <c r="J62" i="4"/>
  <c r="M62" i="4"/>
  <c r="P62" i="4"/>
  <c r="S62" i="4"/>
  <c r="V62" i="4"/>
  <c r="Y62" i="4"/>
  <c r="Y66" i="4"/>
  <c r="V66" i="4"/>
  <c r="S66" i="4"/>
  <c r="P66" i="4"/>
  <c r="M66" i="4"/>
  <c r="J66" i="4"/>
  <c r="G66" i="4"/>
  <c r="D66" i="4"/>
  <c r="Y65" i="4"/>
  <c r="V65" i="4"/>
  <c r="S65" i="4"/>
  <c r="P65" i="4"/>
  <c r="M65" i="4"/>
  <c r="J65" i="4"/>
  <c r="G65" i="4"/>
  <c r="D65" i="4"/>
  <c r="Y64" i="4"/>
  <c r="X64" i="4"/>
  <c r="V64" i="4"/>
  <c r="U64" i="4"/>
  <c r="S64" i="4"/>
  <c r="P64" i="4"/>
  <c r="M64" i="4"/>
  <c r="J64" i="4"/>
  <c r="G64" i="4"/>
  <c r="D64" i="4"/>
  <c r="B20" i="5"/>
  <c r="G4" i="4"/>
  <c r="Y58" i="4"/>
  <c r="V58" i="4"/>
  <c r="S58" i="4"/>
  <c r="P58" i="4"/>
  <c r="M58" i="4"/>
  <c r="J58" i="4"/>
  <c r="G58" i="4"/>
  <c r="D58" i="4"/>
  <c r="Y57" i="4"/>
  <c r="V57" i="4"/>
  <c r="S57" i="4"/>
  <c r="P57" i="4"/>
  <c r="M57" i="4"/>
  <c r="J57" i="4"/>
  <c r="G57" i="4"/>
  <c r="D57" i="4"/>
  <c r="Y56" i="4"/>
  <c r="V56" i="4"/>
  <c r="S56" i="4"/>
  <c r="P56" i="4"/>
  <c r="M56" i="4"/>
  <c r="J56" i="4"/>
  <c r="G56" i="4"/>
  <c r="D56" i="4"/>
  <c r="Y54" i="4"/>
  <c r="V54" i="4"/>
  <c r="S54" i="4"/>
  <c r="P54" i="4"/>
  <c r="M54" i="4"/>
  <c r="J54" i="4"/>
  <c r="G54" i="4"/>
  <c r="D54" i="4"/>
  <c r="Y53" i="4"/>
  <c r="V53" i="4"/>
  <c r="S53" i="4"/>
  <c r="P53" i="4"/>
  <c r="M53" i="4"/>
  <c r="J53" i="4"/>
  <c r="G53" i="4"/>
  <c r="D53" i="4"/>
  <c r="Y52" i="4"/>
  <c r="V52" i="4"/>
  <c r="S52" i="4"/>
  <c r="P52" i="4"/>
  <c r="M52" i="4"/>
  <c r="J52" i="4"/>
  <c r="G52" i="4"/>
  <c r="D52" i="4"/>
  <c r="Y50" i="4"/>
  <c r="V50" i="4"/>
  <c r="S50" i="4"/>
  <c r="P50" i="4"/>
  <c r="M50" i="4"/>
  <c r="J50" i="4"/>
  <c r="G50" i="4"/>
  <c r="D50" i="4"/>
  <c r="Y49" i="4"/>
  <c r="V49" i="4"/>
  <c r="S49" i="4"/>
  <c r="P49" i="4"/>
  <c r="M49" i="4"/>
  <c r="J49" i="4"/>
  <c r="G49" i="4"/>
  <c r="D49" i="4"/>
  <c r="Y48" i="4"/>
  <c r="V48" i="4"/>
  <c r="S48" i="4"/>
  <c r="P48" i="4"/>
  <c r="M48" i="4"/>
  <c r="J48" i="4"/>
  <c r="G48" i="4"/>
  <c r="D48" i="4"/>
  <c r="Y46" i="4"/>
  <c r="V46" i="4"/>
  <c r="S46" i="4"/>
  <c r="P46" i="4"/>
  <c r="M46" i="4"/>
  <c r="J46" i="4"/>
  <c r="G46" i="4"/>
  <c r="D46" i="4"/>
  <c r="Y45" i="4"/>
  <c r="V45" i="4"/>
  <c r="S45" i="4"/>
  <c r="P45" i="4"/>
  <c r="M45" i="4"/>
  <c r="J45" i="4"/>
  <c r="G45" i="4"/>
  <c r="D45" i="4"/>
  <c r="Y44" i="4"/>
  <c r="V44" i="4"/>
  <c r="S44" i="4"/>
  <c r="P44" i="4"/>
  <c r="M44" i="4"/>
  <c r="J44" i="4"/>
  <c r="G44" i="4"/>
  <c r="D44" i="4"/>
  <c r="Y42" i="4"/>
  <c r="V42" i="4"/>
  <c r="S42" i="4"/>
  <c r="P42" i="4"/>
  <c r="M42" i="4"/>
  <c r="J42" i="4"/>
  <c r="G42" i="4"/>
  <c r="D42" i="4"/>
  <c r="Y41" i="4"/>
  <c r="V41" i="4"/>
  <c r="S41" i="4"/>
  <c r="P41" i="4"/>
  <c r="M41" i="4"/>
  <c r="J41" i="4"/>
  <c r="G41" i="4"/>
  <c r="D41" i="4"/>
  <c r="Y40" i="4"/>
  <c r="V40" i="4"/>
  <c r="S40" i="4"/>
  <c r="P40" i="4"/>
  <c r="M40" i="4"/>
  <c r="J40" i="4"/>
  <c r="G40" i="4"/>
  <c r="D40" i="4"/>
  <c r="Y38" i="4"/>
  <c r="V38" i="4"/>
  <c r="S38" i="4"/>
  <c r="P38" i="4"/>
  <c r="M38" i="4"/>
  <c r="J38" i="4"/>
  <c r="G38" i="4"/>
  <c r="D38" i="4"/>
  <c r="Y37" i="4"/>
  <c r="V37" i="4"/>
  <c r="S37" i="4"/>
  <c r="P37" i="4"/>
  <c r="M37" i="4"/>
  <c r="J37" i="4"/>
  <c r="G37" i="4"/>
  <c r="D37" i="4"/>
  <c r="Y36" i="4"/>
  <c r="V36" i="4"/>
  <c r="S36" i="4"/>
  <c r="P36" i="4"/>
  <c r="M36" i="4"/>
  <c r="J36" i="4"/>
  <c r="G36" i="4"/>
  <c r="D36" i="4"/>
  <c r="Y34" i="4"/>
  <c r="V34" i="4"/>
  <c r="S34" i="4"/>
  <c r="P34" i="4"/>
  <c r="M34" i="4"/>
  <c r="J34" i="4"/>
  <c r="G34" i="4"/>
  <c r="D34" i="4"/>
  <c r="Y33" i="4"/>
  <c r="V33" i="4"/>
  <c r="S33" i="4"/>
  <c r="P33" i="4"/>
  <c r="M33" i="4"/>
  <c r="J33" i="4"/>
  <c r="G33" i="4"/>
  <c r="D33" i="4"/>
  <c r="Y32" i="4"/>
  <c r="V32" i="4"/>
  <c r="S32" i="4"/>
  <c r="P32" i="4"/>
  <c r="M32" i="4"/>
  <c r="J32" i="4"/>
  <c r="G32" i="4"/>
  <c r="D32" i="4"/>
  <c r="Y30" i="4"/>
  <c r="V30" i="4"/>
  <c r="S30" i="4"/>
  <c r="P30" i="4"/>
  <c r="M30" i="4"/>
  <c r="J30" i="4"/>
  <c r="G30" i="4"/>
  <c r="D30" i="4"/>
  <c r="Y29" i="4"/>
  <c r="V29" i="4"/>
  <c r="S29" i="4"/>
  <c r="P29" i="4"/>
  <c r="M29" i="4"/>
  <c r="J29" i="4"/>
  <c r="G29" i="4"/>
  <c r="D29" i="4"/>
  <c r="Y28" i="4"/>
  <c r="V28" i="4"/>
  <c r="S28" i="4"/>
  <c r="P28" i="4"/>
  <c r="M28" i="4"/>
  <c r="J28" i="4"/>
  <c r="G28" i="4"/>
  <c r="D28" i="4"/>
  <c r="Y26" i="4"/>
  <c r="V26" i="4"/>
  <c r="S26" i="4"/>
  <c r="P26" i="4"/>
  <c r="M26" i="4"/>
  <c r="J26" i="4"/>
  <c r="G26" i="4"/>
  <c r="D26" i="4"/>
  <c r="Y25" i="4"/>
  <c r="V25" i="4"/>
  <c r="S25" i="4"/>
  <c r="P25" i="4"/>
  <c r="M25" i="4"/>
  <c r="J25" i="4"/>
  <c r="G25" i="4"/>
  <c r="D25" i="4"/>
  <c r="Y24" i="4"/>
  <c r="V24" i="4"/>
  <c r="S24" i="4"/>
  <c r="P24" i="4"/>
  <c r="M24" i="4"/>
  <c r="J24" i="4"/>
  <c r="G24" i="4"/>
  <c r="D24" i="4"/>
  <c r="Y22" i="4"/>
  <c r="V22" i="4"/>
  <c r="S22" i="4"/>
  <c r="P22" i="4"/>
  <c r="M22" i="4"/>
  <c r="J22" i="4"/>
  <c r="G22" i="4"/>
  <c r="D22" i="4"/>
  <c r="Y21" i="4"/>
  <c r="V21" i="4"/>
  <c r="S21" i="4"/>
  <c r="P21" i="4"/>
  <c r="M21" i="4"/>
  <c r="J21" i="4"/>
  <c r="G21" i="4"/>
  <c r="D21" i="4"/>
  <c r="Y20" i="4"/>
  <c r="V20" i="4"/>
  <c r="S20" i="4"/>
  <c r="P20" i="4"/>
  <c r="M20" i="4"/>
  <c r="J20" i="4"/>
  <c r="G20" i="4"/>
  <c r="D20" i="4"/>
  <c r="Y18" i="4"/>
  <c r="V18" i="4"/>
  <c r="S18" i="4"/>
  <c r="P18" i="4"/>
  <c r="M18" i="4"/>
  <c r="J18" i="4"/>
  <c r="G18" i="4"/>
  <c r="D18" i="4"/>
  <c r="Y17" i="4"/>
  <c r="V17" i="4"/>
  <c r="S17" i="4"/>
  <c r="P17" i="4"/>
  <c r="M17" i="4"/>
  <c r="J17" i="4"/>
  <c r="G17" i="4"/>
  <c r="D17" i="4"/>
  <c r="Y16" i="4"/>
  <c r="V16" i="4"/>
  <c r="S16" i="4"/>
  <c r="P16" i="4"/>
  <c r="M16" i="4"/>
  <c r="J16" i="4"/>
  <c r="G16" i="4"/>
  <c r="D16" i="4"/>
  <c r="Y14" i="4"/>
  <c r="V14" i="4"/>
  <c r="S14" i="4"/>
  <c r="P14" i="4"/>
  <c r="M14" i="4"/>
  <c r="J14" i="4"/>
  <c r="G14" i="4"/>
  <c r="D14" i="4"/>
  <c r="Y13" i="4"/>
  <c r="V13" i="4"/>
  <c r="S13" i="4"/>
  <c r="P13" i="4"/>
  <c r="M13" i="4"/>
  <c r="J13" i="4"/>
  <c r="G13" i="4"/>
  <c r="D13" i="4"/>
  <c r="Y12" i="4"/>
  <c r="V12" i="4"/>
  <c r="S12" i="4"/>
  <c r="P12" i="4"/>
  <c r="M12" i="4"/>
  <c r="J12" i="4"/>
  <c r="G12" i="4"/>
  <c r="D12" i="4"/>
  <c r="Y10" i="4"/>
  <c r="V10" i="4"/>
  <c r="S10" i="4"/>
  <c r="P10" i="4"/>
  <c r="M10" i="4"/>
  <c r="J10" i="4"/>
  <c r="G10" i="4"/>
  <c r="D10" i="4"/>
  <c r="Y9" i="4"/>
  <c r="V9" i="4"/>
  <c r="S9" i="4"/>
  <c r="P9" i="4"/>
  <c r="M9" i="4"/>
  <c r="J9" i="4"/>
  <c r="G9" i="4"/>
  <c r="D9" i="4"/>
  <c r="Y8" i="4"/>
  <c r="V8" i="4"/>
  <c r="S8" i="4"/>
  <c r="P8" i="4"/>
  <c r="M8" i="4"/>
  <c r="J8" i="4"/>
  <c r="G8" i="4"/>
  <c r="D8" i="4"/>
  <c r="Y6" i="4"/>
  <c r="V6" i="4"/>
  <c r="S6" i="4"/>
  <c r="P6" i="4"/>
  <c r="M6" i="4"/>
  <c r="J6" i="4"/>
  <c r="G6" i="4"/>
  <c r="D6" i="4"/>
  <c r="Y5" i="4"/>
  <c r="V5" i="4"/>
  <c r="S5" i="4"/>
  <c r="P5" i="4"/>
  <c r="M5" i="4"/>
  <c r="J5" i="4"/>
  <c r="G5" i="4"/>
  <c r="D5" i="4"/>
  <c r="Y4" i="4"/>
  <c r="V4" i="4"/>
  <c r="S4" i="4"/>
  <c r="P4" i="4"/>
  <c r="M4" i="4"/>
  <c r="J4" i="4"/>
  <c r="D4" i="4"/>
  <c r="C20" i="1"/>
  <c r="S20" i="5"/>
  <c r="R20" i="5"/>
  <c r="Q20" i="5"/>
  <c r="P20" i="5"/>
  <c r="O20" i="5"/>
  <c r="N20" i="5"/>
  <c r="M20" i="5"/>
  <c r="L20" i="5"/>
  <c r="K20" i="5"/>
  <c r="J20" i="5"/>
  <c r="I20" i="5"/>
  <c r="H20" i="5"/>
  <c r="G20" i="5"/>
  <c r="F20" i="5"/>
  <c r="E20" i="5"/>
  <c r="D20" i="5"/>
  <c r="C20" i="5"/>
  <c r="G5" i="5" s="1"/>
  <c r="S19" i="5"/>
  <c r="R19" i="5"/>
  <c r="Q19" i="5"/>
  <c r="P19" i="5"/>
  <c r="O19" i="5"/>
  <c r="N19" i="5"/>
  <c r="C12" i="5" s="1"/>
  <c r="M19" i="5"/>
  <c r="L19" i="5"/>
  <c r="K19" i="5"/>
  <c r="J19" i="5"/>
  <c r="I19" i="5"/>
  <c r="H19" i="5"/>
  <c r="G19" i="5"/>
  <c r="F19" i="5"/>
  <c r="E19" i="5"/>
  <c r="D19" i="5"/>
  <c r="C19" i="5"/>
  <c r="B19" i="5"/>
  <c r="S18" i="5"/>
  <c r="R18" i="5"/>
  <c r="Q18" i="5"/>
  <c r="P18" i="5"/>
  <c r="B13" i="5" s="1"/>
  <c r="O18" i="5"/>
  <c r="N18" i="5"/>
  <c r="M18" i="5"/>
  <c r="L18" i="5"/>
  <c r="K18" i="5"/>
  <c r="J18" i="5"/>
  <c r="I18" i="5"/>
  <c r="H18" i="5"/>
  <c r="G18" i="5"/>
  <c r="F18" i="5"/>
  <c r="E18" i="5"/>
  <c r="D18" i="5"/>
  <c r="C18" i="5"/>
  <c r="B18" i="5"/>
  <c r="S17" i="5"/>
  <c r="R17" i="5"/>
  <c r="Q17" i="5"/>
  <c r="P17" i="5"/>
  <c r="O17" i="5"/>
  <c r="N17" i="5"/>
  <c r="M17" i="5"/>
  <c r="L17" i="5"/>
  <c r="K17" i="5"/>
  <c r="J17" i="5"/>
  <c r="I17" i="5"/>
  <c r="H17" i="5"/>
  <c r="G17" i="5"/>
  <c r="F17" i="5"/>
  <c r="E17" i="5"/>
  <c r="D17" i="5"/>
  <c r="C17" i="5"/>
  <c r="B17" i="5"/>
  <c r="A15" i="5"/>
  <c r="B6" i="5"/>
  <c r="A13" i="5" l="1"/>
  <c r="D13" i="5"/>
  <c r="B12" i="5"/>
  <c r="D12" i="5"/>
  <c r="C13" i="5"/>
  <c r="A12" i="5"/>
  <c r="U56" i="4"/>
  <c r="T18" i="1" s="1"/>
  <c r="X56" i="4"/>
  <c r="X52" i="4"/>
  <c r="U52" i="4"/>
  <c r="U48" i="4"/>
  <c r="X48" i="4"/>
  <c r="X44" i="4"/>
  <c r="U44" i="4"/>
  <c r="Y20" i="1"/>
  <c r="Y19" i="1"/>
  <c r="Y18" i="1"/>
  <c r="Y17" i="1"/>
  <c r="X20" i="1"/>
  <c r="X19" i="1"/>
  <c r="X18" i="1"/>
  <c r="X17" i="1"/>
  <c r="W20" i="1"/>
  <c r="W19" i="1"/>
  <c r="W17" i="1"/>
  <c r="S20" i="1"/>
  <c r="S19" i="1"/>
  <c r="S18" i="1"/>
  <c r="S17" i="1"/>
  <c r="R20" i="1"/>
  <c r="R19" i="1"/>
  <c r="R18" i="1"/>
  <c r="R17" i="1"/>
  <c r="Q20" i="1"/>
  <c r="Q19" i="1"/>
  <c r="Q18" i="1"/>
  <c r="Q17" i="1"/>
  <c r="B17" i="1"/>
  <c r="T17" i="1"/>
  <c r="U17" i="1"/>
  <c r="V17" i="1"/>
  <c r="U18" i="1"/>
  <c r="U19" i="1"/>
  <c r="U20" i="1"/>
  <c r="V18" i="1"/>
  <c r="V19" i="1"/>
  <c r="V20" i="1"/>
  <c r="T20" i="1"/>
  <c r="T19" i="1"/>
  <c r="B18" i="1"/>
  <c r="B20" i="1"/>
  <c r="B9" i="5" l="1"/>
  <c r="F5" i="5" s="1"/>
  <c r="W18" i="1"/>
  <c r="C17" i="1"/>
  <c r="D17" i="1"/>
  <c r="E17" i="1"/>
  <c r="F17" i="1"/>
  <c r="G17" i="1"/>
  <c r="H17" i="1"/>
  <c r="I17" i="1"/>
  <c r="J17" i="1"/>
  <c r="K17" i="1"/>
  <c r="L17" i="1"/>
  <c r="M17" i="1"/>
  <c r="N17" i="1"/>
  <c r="O17" i="1"/>
  <c r="P17" i="1"/>
  <c r="C18" i="1"/>
  <c r="D18" i="1"/>
  <c r="E18" i="1"/>
  <c r="F18" i="1"/>
  <c r="G18" i="1"/>
  <c r="H18" i="1"/>
  <c r="I18" i="1"/>
  <c r="J18" i="1"/>
  <c r="K18" i="1"/>
  <c r="L18" i="1"/>
  <c r="M18" i="1"/>
  <c r="N18" i="1"/>
  <c r="O18" i="1"/>
  <c r="P18" i="1"/>
  <c r="C19" i="1"/>
  <c r="D19" i="1"/>
  <c r="E19" i="1"/>
  <c r="F19" i="1"/>
  <c r="G19" i="1"/>
  <c r="H19" i="1"/>
  <c r="I19" i="1"/>
  <c r="J19" i="1"/>
  <c r="K19" i="1"/>
  <c r="L19" i="1"/>
  <c r="M19" i="1"/>
  <c r="N19" i="1"/>
  <c r="O19" i="1"/>
  <c r="P19" i="1"/>
  <c r="G5" i="1"/>
  <c r="D20" i="1"/>
  <c r="E20" i="1"/>
  <c r="F20" i="1"/>
  <c r="G20" i="1"/>
  <c r="H20" i="1"/>
  <c r="I20" i="1"/>
  <c r="J20" i="1"/>
  <c r="K20" i="1"/>
  <c r="L20" i="1"/>
  <c r="M20" i="1"/>
  <c r="N20" i="1"/>
  <c r="O20" i="1"/>
  <c r="P20" i="1"/>
  <c r="B19" i="1"/>
  <c r="A15" i="1"/>
  <c r="B7" i="1"/>
  <c r="D13" i="1" l="1"/>
  <c r="B12" i="1"/>
  <c r="C13" i="1"/>
  <c r="B13" i="1"/>
  <c r="A13" i="1"/>
  <c r="D12" i="1"/>
  <c r="C12" i="1"/>
  <c r="A12" i="1"/>
  <c r="X68" i="4" l="1"/>
  <c r="U68" i="4"/>
  <c r="B9" i="1"/>
  <c r="D6" i="1" s="1"/>
  <c r="C9" i="1" l="1"/>
  <c r="F5" i="1"/>
</calcChain>
</file>

<file path=xl/sharedStrings.xml><?xml version="1.0" encoding="utf-8"?>
<sst xmlns="http://schemas.openxmlformats.org/spreadsheetml/2006/main" count="544" uniqueCount="62">
  <si>
    <t>Thereafter</t>
  </si>
  <si>
    <t>Freetime</t>
  </si>
  <si>
    <t>Days</t>
  </si>
  <si>
    <t>Curr</t>
  </si>
  <si>
    <t>Rate Per Day</t>
  </si>
  <si>
    <t>1st Period</t>
  </si>
  <si>
    <t>USD</t>
  </si>
  <si>
    <t>2nd Period</t>
  </si>
  <si>
    <t>Period</t>
  </si>
  <si>
    <t>Total Days:</t>
  </si>
  <si>
    <t/>
  </si>
  <si>
    <t>20ft Reefer</t>
  </si>
  <si>
    <t>40ft Reefer</t>
  </si>
  <si>
    <t>Istanbul Kumport</t>
  </si>
  <si>
    <t>Istanbul Mardas</t>
  </si>
  <si>
    <t>Istanbul Marport</t>
  </si>
  <si>
    <t>HayderPasa</t>
  </si>
  <si>
    <t>Hayderpasa</t>
  </si>
  <si>
    <t>Izmit Yarimca</t>
  </si>
  <si>
    <t>Gemlik Gemport</t>
  </si>
  <si>
    <t>Gemlik Borusan</t>
  </si>
  <si>
    <t>Gemlik Roda Port</t>
  </si>
  <si>
    <t>Aliaga TCE Ege</t>
  </si>
  <si>
    <t>Aliaga Nemport</t>
  </si>
  <si>
    <t>Izmit Evyap</t>
  </si>
  <si>
    <t>Izmit Yilport</t>
  </si>
  <si>
    <t>Izmir</t>
  </si>
  <si>
    <t>Iskenderun Limak</t>
  </si>
  <si>
    <t>Mersin</t>
  </si>
  <si>
    <t>Ports / Terminals</t>
  </si>
  <si>
    <t>20ft except Reefer / OOG</t>
  </si>
  <si>
    <t>40ft except Reefer / OOG</t>
  </si>
  <si>
    <t>20ft + IMO except Reefer / OOG</t>
  </si>
  <si>
    <t>40ft + IMO except Reefer / OOG</t>
  </si>
  <si>
    <t>20ft OOG</t>
  </si>
  <si>
    <t>40ft OOG</t>
  </si>
  <si>
    <t>Export Storage (STO)</t>
  </si>
  <si>
    <t>HAPAG-LLOYD TURKEY EXPORT STORAGE CALCULATOR</t>
  </si>
  <si>
    <t>FCL Cut off date</t>
  </si>
  <si>
    <t>v</t>
  </si>
  <si>
    <t>20ft General</t>
  </si>
  <si>
    <t>40ft General</t>
  </si>
  <si>
    <t>20ft Special</t>
  </si>
  <si>
    <t>40ft Special</t>
  </si>
  <si>
    <t>All</t>
  </si>
  <si>
    <t>YES</t>
  </si>
  <si>
    <t>NO</t>
  </si>
  <si>
    <r>
      <t xml:space="preserve">Destination </t>
    </r>
    <r>
      <rPr>
        <b/>
        <sz val="11"/>
        <color rgb="FFFFFF00"/>
        <rFont val="Calibri"/>
        <family val="2"/>
        <scheme val="minor"/>
      </rPr>
      <t>Sudan or Cuba</t>
    </r>
  </si>
  <si>
    <r>
      <rPr>
        <sz val="11"/>
        <color theme="0"/>
        <rFont val="Wingdings 3"/>
        <family val="1"/>
        <charset val="2"/>
      </rPr>
      <t>v</t>
    </r>
    <r>
      <rPr>
        <sz val="11"/>
        <color theme="0"/>
        <rFont val="Calibri"/>
        <family val="2"/>
      </rPr>
      <t xml:space="preserve">  </t>
    </r>
    <r>
      <rPr>
        <sz val="11"/>
        <color theme="0"/>
        <rFont val="Calibri"/>
        <family val="2"/>
        <scheme val="minor"/>
      </rPr>
      <t>For Reefer Cont. in:
       MER, ALI, IZM, ISK</t>
    </r>
  </si>
  <si>
    <t>Estimated Time Of Departure:
(MM/DD/YYYY)</t>
  </si>
  <si>
    <t>Export Detention</t>
  </si>
  <si>
    <t>Equipment Type:</t>
  </si>
  <si>
    <t>Port / Terminal:</t>
  </si>
  <si>
    <t>Day</t>
  </si>
  <si>
    <t>Currency</t>
  </si>
  <si>
    <r>
      <rPr>
        <b/>
        <sz val="12"/>
        <color theme="0"/>
        <rFont val="Arial"/>
        <family val="2"/>
      </rPr>
      <t xml:space="preserve">Disclaimer
</t>
    </r>
    <r>
      <rPr>
        <sz val="12"/>
        <color theme="0"/>
        <rFont val="Arial"/>
        <family val="2"/>
      </rPr>
      <t xml:space="preserve">
This Export Storage calculator is intended to provide you with an estimation of the storage charges only, as may apply to your shipment based on the dates and number of free days you inserted above. This calculator solely relates to storage charges, does not include other charges (such as demurrage, detention, reefer electricity, chassis, etc.), and is calculated according to the method of storage billing applied in our tariff. The results presented by this calculator are hypothetical, serve as estimation only, are not an offer and have no legal effect. In addition, the results may not reflect the amounts actually billed. In case of a discrepancy between the results presented by this calculator and the actual charges billed in the invoice issued to you, the amounts and information specified on the invoice shall prevail. You should use this calculator at you own discretion. Hapag-Lloyd, its subsidiaries and affiliates are not responsible to any consequences of any decision or actions taken in reliance upon or as a result of the results provided by this calculator.
Storage calculation / Freetime commences from delivery at the loading terminal and expires with the vessel departure date
If the destination is Cuba or Sudan, please select "Yes" in the top box, since there is no USD billing at these destinations.</t>
    </r>
  </si>
  <si>
    <t>Estimated Time Of Arrival:
(MM/DD/YYYY)</t>
  </si>
  <si>
    <t>HAPAG-LLOYD TURKEY EXPORT D&amp;D CALCULATOR</t>
  </si>
  <si>
    <t xml:space="preserve">Disclaimer
This demurrage &amp; detention calculator is intended to provide you with an estimation of the demurrage and/or detention charges only, as may apply to your shipment based on the dates and number of free days you inserted above. This calculator solely relates to demurrage &amp; detention charges, does not include other charges (such as storage, reefer electricity, chassis, etc.), and is calculated according to the method of demurrage &amp; detention billing applied in our tariff. This calculator does not apply to U.S. ports. The results presented by this calculator are hypothetical, serve as estimation only, are not an offer and have no legal effect. In addition, the results may not reflect the amounts actually billed. In case of a discrepancy between the results presented by this calculator and the actual charges billed in the invoice issued to you, the amounts and information specified on the invoice shall prevail. You should use this calculator at you own discretion. Hapag-Lloyd, its subsidiaries and affiliates are not responsible to any consequences of any decision or actions taken in reliance upon or as a result of the results provided by this calculator.
The Export Detention period count from the day of GOMT (Gate Out Empty) until the day on the vessel arrives to the POL. Calculations are based on vessel ETA date during GIFU.
</t>
  </si>
  <si>
    <t>Container Pick Up Date:
(MM/DD/YYYY)</t>
  </si>
  <si>
    <t>Aliaga Socar</t>
  </si>
  <si>
    <t>Izmit (Belde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</si>
</sst>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5">
    <font>
      <sz val="11"/>
      <color theme="1"/>
      <name val="Calibri"/>
      <family val="2"/>
      <scheme val="minor"/>
    </font>
    <font>
      <sz val="11"/>
      <color theme="0"/>
      <name val="Calibri"/>
      <family val="2"/>
      <scheme val="minor"/>
    </font>
    <font>
      <b/>
      <sz val="11"/>
      <color theme="0"/>
      <name val="Calibri"/>
      <family val="2"/>
      <scheme val="minor"/>
    </font>
    <font>
      <b/>
      <sz val="14"/>
      <color theme="0"/>
      <name val="Calibri"/>
      <family val="2"/>
      <scheme val="minor"/>
    </font>
    <font>
      <sz val="10"/>
      <color theme="1"/>
      <name val="Arial"/>
      <family val="2"/>
      <charset val="162"/>
    </font>
    <font>
      <b/>
      <sz val="8"/>
      <color theme="0"/>
      <name val="Calibri"/>
      <family val="2"/>
      <scheme val="minor"/>
    </font>
    <font>
      <sz val="10"/>
      <color theme="0"/>
      <name val="Calibri"/>
      <family val="2"/>
      <scheme val="minor"/>
    </font>
    <font>
      <sz val="22"/>
      <color theme="0"/>
      <name val="Arial"/>
      <family val="2"/>
    </font>
    <font>
      <sz val="10"/>
      <name val="Arial"/>
      <family val="2"/>
    </font>
    <font>
      <b/>
      <sz val="11"/>
      <color theme="0"/>
      <name val="Arial"/>
      <family val="2"/>
    </font>
    <font>
      <b/>
      <sz val="10"/>
      <color theme="0"/>
      <name val="Arial"/>
      <family val="2"/>
    </font>
    <font>
      <b/>
      <sz val="14"/>
      <color theme="0"/>
      <name val="Arial"/>
      <family val="2"/>
    </font>
    <font>
      <sz val="11"/>
      <color theme="0"/>
      <name val="Arial"/>
      <family val="2"/>
    </font>
    <font>
      <b/>
      <sz val="12"/>
      <color theme="0"/>
      <name val="Arial"/>
      <family val="2"/>
    </font>
    <font>
      <sz val="12"/>
      <color theme="0"/>
      <name val="Arial"/>
      <family val="2"/>
    </font>
    <font>
      <b/>
      <sz val="14"/>
      <name val="Arial"/>
      <family val="2"/>
    </font>
    <font>
      <sz val="11"/>
      <color rgb="FFFFFF00"/>
      <name val="Calibri"/>
      <family val="2"/>
      <scheme val="minor"/>
    </font>
    <font>
      <sz val="11"/>
      <color theme="0"/>
      <name val="Wingdings 3"/>
      <family val="1"/>
      <charset val="2"/>
    </font>
    <font>
      <sz val="11"/>
      <color theme="4" tint="-0.499984740745262"/>
      <name val="Calibri"/>
      <family val="2"/>
      <scheme val="minor"/>
    </font>
    <font>
      <b/>
      <sz val="11"/>
      <color rgb="FFFFFF00"/>
      <name val="Calibri"/>
      <family val="2"/>
      <scheme val="minor"/>
    </font>
    <font>
      <b/>
      <sz val="14"/>
      <color rgb="FF002060"/>
      <name val="Calibri"/>
      <family val="2"/>
      <scheme val="minor"/>
    </font>
    <font>
      <b/>
      <sz val="14"/>
      <color rgb="FF111565"/>
      <name val="Calibri"/>
      <family val="2"/>
      <scheme val="minor"/>
    </font>
    <font>
      <b/>
      <sz val="14"/>
      <color theme="4" tint="-0.249977111117893"/>
      <name val="Calibri"/>
      <family val="2"/>
      <scheme val="minor"/>
    </font>
    <font>
      <sz val="11"/>
      <color theme="0"/>
      <name val="Calibri"/>
      <family val="2"/>
    </font>
    <font>
      <sz val="11"/>
      <color theme="0"/>
      <name val="Calibri"/>
      <family val="1"/>
      <charset val="2"/>
      <scheme val="minor"/>
    </font>
  </fonts>
  <fills count="10">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0"/>
        <bgColor indexed="64"/>
      </patternFill>
    </fill>
    <fill>
      <patternFill patternType="solid">
        <fgColor rgb="FF111565"/>
        <bgColor indexed="64"/>
      </patternFill>
    </fill>
    <fill>
      <patternFill patternType="solid">
        <fgColor theme="6" tint="0.39997558519241921"/>
        <bgColor indexed="64"/>
      </patternFill>
    </fill>
    <fill>
      <patternFill patternType="solid">
        <fgColor rgb="FFFF6600"/>
        <bgColor indexed="64"/>
      </patternFill>
    </fill>
    <fill>
      <patternFill patternType="solid">
        <fgColor rgb="FF203764"/>
        <bgColor indexed="64"/>
      </patternFill>
    </fill>
  </fills>
  <borders count="34">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style="medium">
        <color theme="0"/>
      </left>
      <right/>
      <top/>
      <bottom/>
      <diagonal/>
    </border>
    <border>
      <left/>
      <right style="medium">
        <color theme="0"/>
      </right>
      <top/>
      <bottom style="medium">
        <color theme="0"/>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diagonal/>
    </border>
    <border>
      <left style="dotted">
        <color theme="0"/>
      </left>
      <right style="dotted">
        <color theme="0"/>
      </right>
      <top style="dotted">
        <color theme="0"/>
      </top>
      <bottom style="dotted">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medium">
        <color theme="0"/>
      </left>
      <right/>
      <top style="medium">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indexed="64"/>
      </left>
      <right style="thin">
        <color theme="0"/>
      </right>
      <top style="thin">
        <color indexed="64"/>
      </top>
      <bottom style="thin">
        <color theme="0"/>
      </bottom>
      <diagonal/>
    </border>
    <border>
      <left/>
      <right style="medium">
        <color theme="0"/>
      </right>
      <top style="medium">
        <color theme="0"/>
      </top>
      <bottom/>
      <diagonal/>
    </border>
    <border>
      <left style="dotted">
        <color theme="0"/>
      </left>
      <right/>
      <top style="dotted">
        <color theme="0"/>
      </top>
      <bottom style="dotted">
        <color theme="0"/>
      </bottom>
      <diagonal/>
    </border>
    <border>
      <left style="medium">
        <color theme="0"/>
      </left>
      <right style="dotted">
        <color theme="0"/>
      </right>
      <top style="dotted">
        <color theme="0"/>
      </top>
      <bottom style="dotted">
        <color theme="0"/>
      </bottom>
      <diagonal/>
    </border>
    <border>
      <left style="medium">
        <color theme="0"/>
      </left>
      <right style="dotted">
        <color theme="0"/>
      </right>
      <top style="dotted">
        <color theme="0"/>
      </top>
      <bottom style="medium">
        <color theme="0"/>
      </bottom>
      <diagonal/>
    </border>
    <border>
      <left style="dotted">
        <color theme="0"/>
      </left>
      <right style="dotted">
        <color theme="0"/>
      </right>
      <top style="dotted">
        <color theme="0"/>
      </top>
      <bottom style="medium">
        <color theme="0"/>
      </bottom>
      <diagonal/>
    </border>
  </borders>
  <cellStyleXfs count="2">
    <xf numFmtId="0" fontId="0" fillId="0" borderId="0"/>
    <xf numFmtId="0" fontId="4" fillId="0" borderId="0"/>
  </cellStyleXfs>
  <cellXfs count="96">
    <xf numFmtId="0" fontId="0" fillId="0" borderId="0" xfId="0"/>
    <xf numFmtId="0" fontId="1" fillId="3" borderId="0" xfId="0" applyFont="1" applyFill="1"/>
    <xf numFmtId="164" fontId="1" fillId="3" borderId="0" xfId="0" applyNumberFormat="1" applyFont="1" applyFill="1"/>
    <xf numFmtId="164" fontId="0" fillId="3" borderId="0" xfId="0" applyNumberFormat="1" applyFill="1"/>
    <xf numFmtId="0" fontId="0" fillId="3" borderId="0" xfId="0" applyFill="1"/>
    <xf numFmtId="0" fontId="1" fillId="3" borderId="0" xfId="0" applyFont="1" applyFill="1" applyAlignment="1">
      <alignment vertical="center"/>
    </xf>
    <xf numFmtId="0" fontId="2" fillId="3" borderId="0" xfId="0" applyFont="1" applyFill="1" applyAlignment="1">
      <alignment horizontal="left" vertical="center" wrapText="1"/>
    </xf>
    <xf numFmtId="0" fontId="2" fillId="3" borderId="0" xfId="0" applyFont="1" applyFill="1" applyAlignment="1" applyProtection="1">
      <alignment horizontal="center" vertical="center"/>
      <protection locked="0"/>
    </xf>
    <xf numFmtId="0" fontId="1" fillId="3" borderId="11" xfId="0" applyFont="1" applyFill="1" applyBorder="1"/>
    <xf numFmtId="0" fontId="5" fillId="2" borderId="1" xfId="0" applyFont="1" applyFill="1" applyBorder="1" applyAlignment="1">
      <alignment wrapText="1"/>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3" fillId="6" borderId="0" xfId="0" applyFont="1" applyFill="1"/>
    <xf numFmtId="164" fontId="1" fillId="6" borderId="13" xfId="0" applyNumberFormat="1" applyFont="1" applyFill="1" applyBorder="1" applyAlignment="1">
      <alignment horizontal="center" vertical="center"/>
    </xf>
    <xf numFmtId="0" fontId="6" fillId="6" borderId="14" xfId="0" applyFont="1" applyFill="1" applyBorder="1" applyAlignment="1">
      <alignment horizontal="center" vertical="center"/>
    </xf>
    <xf numFmtId="164" fontId="1" fillId="6" borderId="15" xfId="0" applyNumberFormat="1" applyFont="1" applyFill="1" applyBorder="1" applyAlignment="1">
      <alignment horizontal="center" vertical="center"/>
    </xf>
    <xf numFmtId="0" fontId="1" fillId="6" borderId="17" xfId="0" applyFont="1" applyFill="1" applyBorder="1" applyAlignment="1">
      <alignment horizontal="center" vertical="center"/>
    </xf>
    <xf numFmtId="0" fontId="3" fillId="2" borderId="12" xfId="0" applyFont="1" applyFill="1" applyBorder="1"/>
    <xf numFmtId="0" fontId="3" fillId="2" borderId="18" xfId="0" applyFont="1" applyFill="1" applyBorder="1"/>
    <xf numFmtId="0" fontId="3" fillId="2" borderId="16" xfId="0" applyFont="1" applyFill="1" applyBorder="1"/>
    <xf numFmtId="0" fontId="3" fillId="6" borderId="17" xfId="0" applyFont="1" applyFill="1" applyBorder="1"/>
    <xf numFmtId="0" fontId="3" fillId="6" borderId="12" xfId="0" applyFont="1" applyFill="1" applyBorder="1"/>
    <xf numFmtId="0" fontId="3" fillId="6" borderId="18" xfId="0" applyFont="1" applyFill="1" applyBorder="1"/>
    <xf numFmtId="0" fontId="3" fillId="6" borderId="16" xfId="0" applyFont="1" applyFill="1" applyBorder="1"/>
    <xf numFmtId="0" fontId="0" fillId="0" borderId="0" xfId="0" applyAlignment="1">
      <alignment horizontal="center" vertical="center"/>
    </xf>
    <xf numFmtId="0" fontId="8" fillId="5" borderId="20"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protection locked="0"/>
    </xf>
    <xf numFmtId="14" fontId="8" fillId="5" borderId="20" xfId="0" applyNumberFormat="1" applyFont="1" applyFill="1" applyBorder="1" applyAlignment="1" applyProtection="1">
      <alignment horizontal="center" vertical="center"/>
      <protection locked="0"/>
    </xf>
    <xf numFmtId="0" fontId="9" fillId="3" borderId="20" xfId="0" applyFont="1" applyFill="1" applyBorder="1" applyAlignment="1">
      <alignment horizontal="center" vertical="center"/>
    </xf>
    <xf numFmtId="164" fontId="12" fillId="3" borderId="2" xfId="0" applyNumberFormat="1" applyFont="1" applyFill="1" applyBorder="1" applyAlignment="1">
      <alignment vertical="center"/>
    </xf>
    <xf numFmtId="0" fontId="12" fillId="3" borderId="3" xfId="0" applyFont="1" applyFill="1" applyBorder="1"/>
    <xf numFmtId="164" fontId="12" fillId="3" borderId="4" xfId="0" applyNumberFormat="1" applyFont="1" applyFill="1" applyBorder="1"/>
    <xf numFmtId="0" fontId="11" fillId="3" borderId="10" xfId="0" applyFont="1" applyFill="1" applyBorder="1"/>
    <xf numFmtId="0" fontId="12" fillId="3" borderId="5"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19" xfId="0" applyFont="1" applyFill="1" applyBorder="1" applyAlignment="1">
      <alignment horizontal="center"/>
    </xf>
    <xf numFmtId="0" fontId="12" fillId="3" borderId="10" xfId="0" applyFont="1" applyFill="1" applyBorder="1" applyAlignment="1">
      <alignment horizontal="center"/>
    </xf>
    <xf numFmtId="0" fontId="11" fillId="3" borderId="8" xfId="0" applyFont="1" applyFill="1" applyBorder="1"/>
    <xf numFmtId="0" fontId="12" fillId="3" borderId="6" xfId="0" applyFont="1" applyFill="1" applyBorder="1" applyAlignment="1">
      <alignment horizontal="center"/>
    </xf>
    <xf numFmtId="0" fontId="12" fillId="3" borderId="8" xfId="0" applyFont="1" applyFill="1" applyBorder="1" applyAlignment="1">
      <alignment horizontal="center"/>
    </xf>
    <xf numFmtId="0" fontId="11" fillId="3" borderId="9" xfId="0" applyFont="1" applyFill="1" applyBorder="1"/>
    <xf numFmtId="0" fontId="12" fillId="3" borderId="5" xfId="0" applyFont="1" applyFill="1" applyBorder="1" applyAlignment="1">
      <alignment horizontal="center"/>
    </xf>
    <xf numFmtId="0" fontId="12" fillId="3" borderId="9" xfId="0" applyFont="1" applyFill="1" applyBorder="1" applyAlignment="1">
      <alignment horizontal="center"/>
    </xf>
    <xf numFmtId="0" fontId="11" fillId="8" borderId="1" xfId="0" applyFont="1" applyFill="1" applyBorder="1" applyAlignment="1">
      <alignment horizontal="center" vertical="center"/>
    </xf>
    <xf numFmtId="0" fontId="11" fillId="8" borderId="4" xfId="0" applyFont="1" applyFill="1" applyBorder="1" applyAlignment="1">
      <alignment horizontal="center" vertical="center"/>
    </xf>
    <xf numFmtId="0" fontId="15" fillId="7" borderId="10" xfId="0" applyFont="1" applyFill="1" applyBorder="1"/>
    <xf numFmtId="0" fontId="17" fillId="3" borderId="0" xfId="0" applyFont="1" applyFill="1"/>
    <xf numFmtId="0" fontId="18" fillId="3" borderId="0" xfId="0" applyFont="1" applyFill="1"/>
    <xf numFmtId="0" fontId="5" fillId="4" borderId="10" xfId="0" applyFont="1" applyFill="1" applyBorder="1" applyAlignment="1">
      <alignment wrapText="1"/>
    </xf>
    <xf numFmtId="0" fontId="5" fillId="4" borderId="10" xfId="0" applyFont="1" applyFill="1" applyBorder="1" applyAlignment="1">
      <alignment horizontal="center" vertical="center"/>
    </xf>
    <xf numFmtId="0" fontId="5" fillId="4" borderId="29" xfId="0" applyFont="1" applyFill="1" applyBorder="1" applyAlignment="1">
      <alignment horizontal="center" vertical="center"/>
    </xf>
    <xf numFmtId="0" fontId="1" fillId="6" borderId="12" xfId="0" applyFont="1" applyFill="1" applyBorder="1" applyAlignment="1">
      <alignment horizontal="center" vertical="center"/>
    </xf>
    <xf numFmtId="0" fontId="1" fillId="6" borderId="12" xfId="0" quotePrefix="1" applyFont="1" applyFill="1" applyBorder="1" applyAlignment="1">
      <alignment horizontal="center" vertical="center"/>
    </xf>
    <xf numFmtId="0" fontId="1" fillId="6" borderId="18" xfId="0" applyFont="1" applyFill="1" applyBorder="1" applyAlignment="1">
      <alignment horizontal="center" vertical="center"/>
    </xf>
    <xf numFmtId="0" fontId="1" fillId="6" borderId="18" xfId="0" quotePrefix="1" applyFont="1" applyFill="1" applyBorder="1" applyAlignment="1">
      <alignment horizontal="center" vertical="center"/>
    </xf>
    <xf numFmtId="0" fontId="1" fillId="6"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2" xfId="0" quotePrefix="1" applyFont="1" applyFill="1" applyBorder="1" applyAlignment="1">
      <alignment horizontal="center" vertical="center"/>
    </xf>
    <xf numFmtId="0" fontId="1" fillId="2" borderId="18" xfId="0" applyFont="1" applyFill="1" applyBorder="1" applyAlignment="1">
      <alignment horizontal="center" vertical="center"/>
    </xf>
    <xf numFmtId="0" fontId="1" fillId="2" borderId="16" xfId="0" applyFont="1" applyFill="1" applyBorder="1" applyAlignment="1">
      <alignment horizontal="center" vertical="center"/>
    </xf>
    <xf numFmtId="0" fontId="16" fillId="6" borderId="18" xfId="0" applyFont="1" applyFill="1" applyBorder="1" applyAlignment="1">
      <alignment horizontal="center" vertical="center"/>
    </xf>
    <xf numFmtId="0" fontId="16" fillId="2" borderId="18" xfId="0" applyFont="1" applyFill="1" applyBorder="1" applyAlignment="1">
      <alignment horizontal="center" vertical="center"/>
    </xf>
    <xf numFmtId="0" fontId="5" fillId="9" borderId="10" xfId="0" applyFont="1" applyFill="1" applyBorder="1" applyAlignment="1">
      <alignment wrapText="1"/>
    </xf>
    <xf numFmtId="0" fontId="5" fillId="9" borderId="10" xfId="0" applyFont="1" applyFill="1" applyBorder="1" applyAlignment="1">
      <alignment horizontal="center" vertical="center"/>
    </xf>
    <xf numFmtId="0" fontId="5" fillId="9" borderId="29" xfId="0" applyFont="1" applyFill="1" applyBorder="1" applyAlignment="1">
      <alignment horizontal="center" vertical="center"/>
    </xf>
    <xf numFmtId="0" fontId="1" fillId="8" borderId="0" xfId="0" applyFont="1" applyFill="1"/>
    <xf numFmtId="0" fontId="21" fillId="6" borderId="18" xfId="0" applyFont="1" applyFill="1" applyBorder="1"/>
    <xf numFmtId="0" fontId="21" fillId="6" borderId="16" xfId="0" applyFont="1" applyFill="1" applyBorder="1"/>
    <xf numFmtId="0" fontId="22" fillId="2" borderId="18" xfId="0" applyFont="1" applyFill="1" applyBorder="1"/>
    <xf numFmtId="0" fontId="22" fillId="2" borderId="16" xfId="0" applyFont="1" applyFill="1" applyBorder="1"/>
    <xf numFmtId="0" fontId="20" fillId="6" borderId="18" xfId="0" applyFont="1" applyFill="1" applyBorder="1"/>
    <xf numFmtId="0" fontId="20" fillId="6" borderId="16" xfId="0" applyFont="1" applyFill="1" applyBorder="1"/>
    <xf numFmtId="0" fontId="24" fillId="3" borderId="0" xfId="0" applyFont="1" applyFill="1" applyAlignment="1">
      <alignment vertical="center" wrapText="1"/>
    </xf>
    <xf numFmtId="0" fontId="10" fillId="3" borderId="20" xfId="0" applyFont="1" applyFill="1" applyBorder="1" applyAlignment="1">
      <alignment horizontal="center" vertical="center" wrapText="1"/>
    </xf>
    <xf numFmtId="0" fontId="2" fillId="3" borderId="0" xfId="0" applyFont="1" applyFill="1" applyAlignment="1">
      <alignment horizontal="center" vertical="center"/>
    </xf>
    <xf numFmtId="0" fontId="1" fillId="3" borderId="30" xfId="0" applyFont="1" applyFill="1" applyBorder="1"/>
    <xf numFmtId="0" fontId="12" fillId="3" borderId="1" xfId="0" applyFont="1" applyFill="1" applyBorder="1" applyAlignment="1">
      <alignment horizontal="center" vertical="center"/>
    </xf>
    <xf numFmtId="0" fontId="11" fillId="3" borderId="1" xfId="0" applyFont="1" applyFill="1" applyBorder="1"/>
    <xf numFmtId="0" fontId="1" fillId="3" borderId="29" xfId="0" applyFont="1" applyFill="1" applyBorder="1"/>
    <xf numFmtId="0" fontId="1" fillId="3" borderId="31" xfId="0" applyFont="1" applyFill="1" applyBorder="1"/>
    <xf numFmtId="0" fontId="1" fillId="3" borderId="32" xfId="0" applyFont="1" applyFill="1" applyBorder="1"/>
    <xf numFmtId="0" fontId="1" fillId="3" borderId="33" xfId="0" applyFont="1" applyFill="1" applyBorder="1"/>
    <xf numFmtId="0" fontId="0" fillId="5" borderId="0" xfId="0" applyFill="1" applyAlignment="1" applyProtection="1">
      <alignment horizontal="center" vertical="center"/>
      <protection locked="0"/>
    </xf>
    <xf numFmtId="0" fontId="11" fillId="8" borderId="2"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1"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8" xfId="0" applyFont="1" applyFill="1" applyBorder="1" applyAlignment="1">
      <alignment horizontal="center" vertical="center"/>
    </xf>
    <xf numFmtId="0" fontId="7" fillId="8" borderId="0" xfId="0" applyFont="1" applyFill="1" applyAlignment="1">
      <alignment horizontal="center" vertical="center" wrapText="1"/>
    </xf>
  </cellXfs>
  <cellStyles count="2">
    <cellStyle name="Normal" xfId="0" builtinId="0"/>
    <cellStyle name="Normal 2" xfId="1" xr:uid="{00000000-0005-0000-0000-000001000000}"/>
  </cellStyles>
  <dxfs count="4">
    <dxf>
      <font>
        <color rgb="FF111565"/>
      </font>
    </dxf>
    <dxf>
      <font>
        <color rgb="FF111565"/>
      </font>
    </dxf>
    <dxf>
      <font>
        <color theme="4"/>
      </font>
    </dxf>
    <dxf>
      <font>
        <color rgb="FF111565"/>
      </font>
    </dxf>
  </dxfs>
  <tableStyles count="0" defaultTableStyle="TableStyleMedium2" defaultPivotStyle="PivotStyleLight16"/>
  <colors>
    <mruColors>
      <color rgb="FF203764"/>
      <color rgb="FF1115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490208</xdr:colOff>
      <xdr:row>0</xdr:row>
      <xdr:rowOff>0</xdr:rowOff>
    </xdr:from>
    <xdr:to>
      <xdr:col>3</xdr:col>
      <xdr:colOff>1254271</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081133" y="0"/>
          <a:ext cx="764063"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13958</xdr:colOff>
      <xdr:row>0</xdr:row>
      <xdr:rowOff>0</xdr:rowOff>
    </xdr:from>
    <xdr:to>
      <xdr:col>3</xdr:col>
      <xdr:colOff>778021</xdr:colOff>
      <xdr:row>2</xdr:row>
      <xdr:rowOff>0</xdr:rowOff>
    </xdr:to>
    <xdr:pic>
      <xdr:nvPicPr>
        <xdr:cNvPr id="2" name="Picture 1">
          <a:extLst>
            <a:ext uri="{FF2B5EF4-FFF2-40B4-BE49-F238E27FC236}">
              <a16:creationId xmlns:a16="http://schemas.microsoft.com/office/drawing/2014/main" id="{0204D570-049B-48BB-B674-963CB1A1F519}"/>
            </a:ext>
          </a:extLst>
        </xdr:cNvPr>
        <xdr:cNvPicPr>
          <a:picLocks noChangeAspect="1"/>
        </xdr:cNvPicPr>
      </xdr:nvPicPr>
      <xdr:blipFill>
        <a:blip xmlns:r="http://schemas.openxmlformats.org/officeDocument/2006/relationships" r:embed="rId1"/>
        <a:stretch>
          <a:fillRect/>
        </a:stretch>
      </xdr:blipFill>
      <xdr:spPr>
        <a:xfrm>
          <a:off x="5347958" y="0"/>
          <a:ext cx="764063" cy="9810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sheetPr>
  <dimension ref="A1:AB34"/>
  <sheetViews>
    <sheetView zoomScaleNormal="100" workbookViewId="0">
      <selection activeCell="B4" sqref="B4"/>
    </sheetView>
  </sheetViews>
  <sheetFormatPr defaultColWidth="8.81640625" defaultRowHeight="14.5"/>
  <cols>
    <col min="1" max="1" width="26.54296875" style="1" bestFit="1" customWidth="1"/>
    <col min="2" max="2" width="28.26953125" style="1" bestFit="1" customWidth="1"/>
    <col min="3" max="3" width="25.1796875" style="1" bestFit="1" customWidth="1"/>
    <col min="4" max="4" width="19" style="1" bestFit="1" customWidth="1"/>
    <col min="5" max="5" width="13.54296875" style="1" customWidth="1"/>
    <col min="6" max="6" width="36.26953125" style="1" bestFit="1" customWidth="1"/>
    <col min="7" max="7" width="13.7265625" style="1" bestFit="1" customWidth="1"/>
    <col min="8" max="8" width="12.7265625" style="1" customWidth="1"/>
    <col min="9" max="9" width="31.54296875" style="1" bestFit="1" customWidth="1"/>
    <col min="10" max="10" width="13.7265625" style="1" bestFit="1" customWidth="1"/>
    <col min="11" max="11" width="12.7265625" style="1" customWidth="1"/>
    <col min="12" max="12" width="31.54296875" style="1" bestFit="1" customWidth="1"/>
    <col min="13" max="13" width="13.7265625" style="1" bestFit="1" customWidth="1"/>
    <col min="14" max="14" width="12.7265625" style="1" customWidth="1"/>
    <col min="15" max="15" width="11.7265625" style="1" bestFit="1" customWidth="1"/>
    <col min="16" max="16" width="13.7265625" style="1" bestFit="1" customWidth="1"/>
    <col min="17" max="17" width="5.81640625" style="1" bestFit="1" customWidth="1"/>
    <col min="18" max="18" width="12.7265625" style="1" customWidth="1"/>
    <col min="19" max="19" width="13.7265625" style="1" bestFit="1" customWidth="1"/>
    <col min="20" max="20" width="8.81640625" style="1"/>
    <col min="21" max="21" width="11.7265625" style="1" bestFit="1" customWidth="1"/>
    <col min="22" max="22" width="20.453125" style="1" customWidth="1"/>
    <col min="23" max="23" width="8.81640625" style="1"/>
    <col min="24" max="24" width="11.7265625" style="1" bestFit="1" customWidth="1"/>
    <col min="25" max="25" width="13.7265625" style="1" bestFit="1" customWidth="1"/>
    <col min="26" max="26" width="29.26953125" style="1" hidden="1" customWidth="1"/>
    <col min="27" max="27" width="16.7265625" style="1" hidden="1" customWidth="1"/>
    <col min="28" max="28" width="8.81640625" style="1" hidden="1" customWidth="1"/>
    <col min="29" max="16384" width="8.81640625" style="1"/>
  </cols>
  <sheetData>
    <row r="1" spans="1:28" ht="34.15" customHeight="1">
      <c r="A1" s="75" t="s">
        <v>47</v>
      </c>
      <c r="B1" s="83" t="s">
        <v>46</v>
      </c>
      <c r="C1" s="47" t="s">
        <v>39</v>
      </c>
      <c r="E1" s="95" t="s">
        <v>37</v>
      </c>
      <c r="F1" s="95"/>
      <c r="G1" s="95"/>
      <c r="H1" s="95"/>
      <c r="I1" s="95"/>
      <c r="J1" s="95"/>
      <c r="K1" s="95"/>
      <c r="L1" s="95"/>
      <c r="M1" s="95"/>
    </row>
    <row r="2" spans="1:28" ht="43.5" customHeight="1">
      <c r="A2" s="74" t="s">
        <v>52</v>
      </c>
      <c r="B2" s="25" t="s">
        <v>60</v>
      </c>
      <c r="C2" s="47" t="s">
        <v>39</v>
      </c>
      <c r="E2" s="95"/>
      <c r="F2" s="95"/>
      <c r="G2" s="95"/>
      <c r="H2" s="95"/>
      <c r="I2" s="95"/>
      <c r="J2" s="95"/>
      <c r="K2" s="95"/>
      <c r="L2" s="95"/>
      <c r="M2" s="95"/>
      <c r="Z2" s="1" t="s">
        <v>30</v>
      </c>
      <c r="AA2" s="1" t="s">
        <v>13</v>
      </c>
      <c r="AB2" s="1" t="s">
        <v>46</v>
      </c>
    </row>
    <row r="3" spans="1:28" ht="36.65" customHeight="1">
      <c r="A3" s="74" t="s">
        <v>51</v>
      </c>
      <c r="B3" s="26" t="s">
        <v>35</v>
      </c>
      <c r="C3" s="47" t="s">
        <v>39</v>
      </c>
      <c r="Z3" s="5" t="s">
        <v>31</v>
      </c>
      <c r="AA3" s="1" t="s">
        <v>14</v>
      </c>
      <c r="AB3" s="1" t="s">
        <v>45</v>
      </c>
    </row>
    <row r="4" spans="1:28" ht="36.65" customHeight="1" thickBot="1">
      <c r="A4" s="74" t="s">
        <v>59</v>
      </c>
      <c r="B4" s="27"/>
      <c r="Z4" s="5" t="s">
        <v>32</v>
      </c>
      <c r="AA4" s="1" t="s">
        <v>15</v>
      </c>
    </row>
    <row r="5" spans="1:28" ht="44.25" customHeight="1" thickBot="1">
      <c r="A5" s="74" t="s">
        <v>49</v>
      </c>
      <c r="B5" s="27"/>
      <c r="D5" s="84" t="s">
        <v>36</v>
      </c>
      <c r="E5" s="85"/>
      <c r="F5" s="44">
        <f>IF($D$6&gt;=0,$D$6,0)</f>
        <v>0</v>
      </c>
      <c r="G5" s="45" t="str">
        <f>C20</f>
        <v>USD</v>
      </c>
      <c r="Z5" s="5" t="s">
        <v>33</v>
      </c>
      <c r="AA5" s="1" t="s">
        <v>17</v>
      </c>
    </row>
    <row r="6" spans="1:28" ht="36.65" customHeight="1">
      <c r="A6" s="74" t="s">
        <v>38</v>
      </c>
      <c r="B6" s="27"/>
      <c r="C6" s="73" t="s">
        <v>48</v>
      </c>
      <c r="D6" s="48">
        <f>IF(AND(OR(B6="",B6&lt;B4),OR(B3="20ft Reefer",B3="40ft Reefer"),OR(B2="Mersin",B2="Iskenderun Limak",B2="Izmir",B2="Aliaga Nemport",B2="Aliaga TCE Ege")),"Please Check Cut off Date",B9)</f>
        <v>-80</v>
      </c>
      <c r="Z6" s="5" t="s">
        <v>34</v>
      </c>
      <c r="AA6" s="1" t="s">
        <v>24</v>
      </c>
    </row>
    <row r="7" spans="1:28" ht="22.15" customHeight="1">
      <c r="A7" s="74" t="s">
        <v>9</v>
      </c>
      <c r="B7" s="28">
        <f>B5-B4+1</f>
        <v>1</v>
      </c>
      <c r="Z7" s="5" t="s">
        <v>35</v>
      </c>
      <c r="AA7" s="1" t="s">
        <v>25</v>
      </c>
    </row>
    <row r="8" spans="1:28" ht="15" thickBot="1">
      <c r="A8" s="6"/>
      <c r="B8" s="7"/>
      <c r="Z8" s="5" t="s">
        <v>11</v>
      </c>
      <c r="AA8" s="1" t="s">
        <v>18</v>
      </c>
    </row>
    <row r="9" spans="1:28" ht="15" hidden="1" thickBot="1">
      <c r="A9" s="9"/>
      <c r="B9" s="10">
        <f>IF((B7-A12)&lt;=B12,(B7-A12)*B13,IF((B7-A12-B12)&lt;=C12,((B7-A12-B12)*C13+B12*B13),(B12*B13+C12*C13+D13*(B7-A12-B12-C12))))</f>
        <v>-80</v>
      </c>
      <c r="C9" s="11" t="str">
        <f>IF(B9&lt;0,"Please Enter Correct Dates",B9)</f>
        <v>Please Enter Correct Dates</v>
      </c>
      <c r="Z9" s="5" t="s">
        <v>12</v>
      </c>
      <c r="AA9" s="1" t="s">
        <v>19</v>
      </c>
    </row>
    <row r="10" spans="1:28" hidden="1">
      <c r="A10" s="49"/>
      <c r="B10" s="50"/>
      <c r="C10" s="51"/>
      <c r="U10" s="5"/>
      <c r="AA10" s="1" t="s">
        <v>20</v>
      </c>
    </row>
    <row r="11" spans="1:28" ht="18.5" thickBot="1">
      <c r="A11" s="32" t="s">
        <v>1</v>
      </c>
      <c r="B11" s="32" t="s">
        <v>5</v>
      </c>
      <c r="C11" s="32" t="s">
        <v>7</v>
      </c>
      <c r="D11" s="78" t="s">
        <v>0</v>
      </c>
      <c r="E11" s="79"/>
      <c r="AA11" s="1" t="s">
        <v>21</v>
      </c>
    </row>
    <row r="12" spans="1:28" ht="15" thickBot="1">
      <c r="A12" s="80">
        <f>INDEX($B$17:$Y$20,1,MATCH($B$3,$B$15:$Y$15,0))</f>
        <v>5</v>
      </c>
      <c r="B12" s="8">
        <f>INDEX($B$17:$Y$20,2,MATCH($B$3,$B$15:$Y$15,0))</f>
        <v>5</v>
      </c>
      <c r="C12" s="8">
        <f>INDEX($B$17:$Y$20,3,MATCH($B$3,$B$15:$Y$15,0))</f>
        <v>0</v>
      </c>
      <c r="D12" s="8">
        <f>INDEX($B$17:$Y$20,4,MATCH($B$3,$B$15:$Y$15,0))</f>
        <v>0</v>
      </c>
      <c r="E12" s="77" t="s">
        <v>53</v>
      </c>
      <c r="U12" s="4"/>
      <c r="AA12" s="1" t="s">
        <v>22</v>
      </c>
    </row>
    <row r="13" spans="1:28" ht="15" thickBot="1">
      <c r="A13" s="81">
        <f>INDEX($B$17:$Y$20,1,MATCH($B$3,$B$15:$Y$15,0)+2)</f>
        <v>0</v>
      </c>
      <c r="B13" s="82">
        <f>INDEX($B$17:$Y$20,2,MATCH($B$3,$B$15:$Y$15,0)+2)</f>
        <v>20</v>
      </c>
      <c r="C13" s="82">
        <f>INDEX($B$17:$Y$20,3,MATCH($B$3,$B$15:$Y$15,0)+2)</f>
        <v>0</v>
      </c>
      <c r="D13" s="82">
        <f>INDEX($B$17:$Y$20,4,MATCH($B$3,$B$15:$Y$15,0)+2)</f>
        <v>30</v>
      </c>
      <c r="E13" s="35" t="s">
        <v>4</v>
      </c>
      <c r="U13" s="4"/>
      <c r="AA13" s="1" t="s">
        <v>23</v>
      </c>
    </row>
    <row r="14" spans="1:28" ht="15" thickBot="1">
      <c r="U14" s="4"/>
      <c r="AA14" s="1" t="s">
        <v>26</v>
      </c>
    </row>
    <row r="15" spans="1:28" ht="18.5" thickBot="1">
      <c r="A15" s="46" t="str">
        <f>B2</f>
        <v>Aliaga Socar</v>
      </c>
      <c r="B15" s="29" t="s">
        <v>30</v>
      </c>
      <c r="C15" s="30" t="s">
        <v>30</v>
      </c>
      <c r="D15" s="31" t="s">
        <v>30</v>
      </c>
      <c r="E15" s="29" t="s">
        <v>31</v>
      </c>
      <c r="F15" s="30" t="s">
        <v>31</v>
      </c>
      <c r="G15" s="31" t="s">
        <v>31</v>
      </c>
      <c r="H15" s="29" t="s">
        <v>32</v>
      </c>
      <c r="I15" s="30" t="s">
        <v>32</v>
      </c>
      <c r="J15" s="31" t="s">
        <v>32</v>
      </c>
      <c r="K15" s="29" t="s">
        <v>33</v>
      </c>
      <c r="L15" s="30" t="s">
        <v>33</v>
      </c>
      <c r="M15" s="31" t="s">
        <v>33</v>
      </c>
      <c r="N15" s="29" t="s">
        <v>34</v>
      </c>
      <c r="O15" s="30" t="s">
        <v>34</v>
      </c>
      <c r="P15" s="31" t="s">
        <v>34</v>
      </c>
      <c r="Q15" s="29" t="s">
        <v>35</v>
      </c>
      <c r="R15" s="30" t="s">
        <v>35</v>
      </c>
      <c r="S15" s="31" t="s">
        <v>35</v>
      </c>
      <c r="T15" s="29" t="s">
        <v>11</v>
      </c>
      <c r="U15" s="30" t="s">
        <v>11</v>
      </c>
      <c r="V15" s="31" t="s">
        <v>11</v>
      </c>
      <c r="W15" s="29" t="s">
        <v>12</v>
      </c>
      <c r="X15" s="30" t="s">
        <v>12</v>
      </c>
      <c r="Y15" s="31" t="s">
        <v>12</v>
      </c>
      <c r="AA15" s="1" t="s">
        <v>27</v>
      </c>
    </row>
    <row r="16" spans="1:28" ht="18.5" thickBot="1">
      <c r="A16" s="32" t="s">
        <v>8</v>
      </c>
      <c r="B16" s="33" t="s">
        <v>2</v>
      </c>
      <c r="C16" s="34" t="s">
        <v>54</v>
      </c>
      <c r="D16" s="35" t="s">
        <v>4</v>
      </c>
      <c r="E16" s="33" t="s">
        <v>2</v>
      </c>
      <c r="F16" s="34" t="s">
        <v>54</v>
      </c>
      <c r="G16" s="35" t="s">
        <v>4</v>
      </c>
      <c r="H16" s="33" t="s">
        <v>2</v>
      </c>
      <c r="I16" s="34" t="s">
        <v>54</v>
      </c>
      <c r="J16" s="35" t="s">
        <v>4</v>
      </c>
      <c r="K16" s="33" t="s">
        <v>2</v>
      </c>
      <c r="L16" s="34" t="s">
        <v>54</v>
      </c>
      <c r="M16" s="35" t="s">
        <v>4</v>
      </c>
      <c r="N16" s="33" t="s">
        <v>2</v>
      </c>
      <c r="O16" s="34" t="s">
        <v>54</v>
      </c>
      <c r="P16" s="35" t="s">
        <v>4</v>
      </c>
      <c r="Q16" s="33" t="s">
        <v>2</v>
      </c>
      <c r="R16" s="34" t="s">
        <v>54</v>
      </c>
      <c r="S16" s="35" t="s">
        <v>4</v>
      </c>
      <c r="T16" s="33" t="s">
        <v>2</v>
      </c>
      <c r="U16" s="34" t="s">
        <v>54</v>
      </c>
      <c r="V16" s="35" t="s">
        <v>4</v>
      </c>
      <c r="W16" s="33" t="s">
        <v>2</v>
      </c>
      <c r="X16" s="34" t="s">
        <v>54</v>
      </c>
      <c r="Y16" s="35" t="s">
        <v>4</v>
      </c>
      <c r="AA16" s="1" t="s">
        <v>28</v>
      </c>
    </row>
    <row r="17" spans="1:27" ht="18">
      <c r="A17" s="32" t="s">
        <v>1</v>
      </c>
      <c r="B17" s="36">
        <f>INDEX(TariffsSTO!$A$3:$Z$66,MATCH('STO Calculator'!$B$2,TariffsSTO!$A$3:$A$66,0),B$21)</f>
        <v>9</v>
      </c>
      <c r="C17" s="36" t="str">
        <f>INDEX(TariffsSTO!$A$3:$Z$66,MATCH('STO Calculator'!$B$2,TariffsSTO!$A$3:$A$66,0),C$21)</f>
        <v/>
      </c>
      <c r="D17" s="36">
        <f>INDEX(TariffsSTO!$A$3:$Z$66,MATCH('STO Calculator'!$B$2,TariffsSTO!$A$3:$A$66,0),D$21)</f>
        <v>0</v>
      </c>
      <c r="E17" s="36">
        <f>INDEX(TariffsSTO!$A$3:$Z$66,MATCH('STO Calculator'!$B$2,TariffsSTO!$A$3:$A$66,0),E$21)</f>
        <v>9</v>
      </c>
      <c r="F17" s="36" t="str">
        <f>INDEX(TariffsSTO!$A$3:$Z$66,MATCH('STO Calculator'!$B$2,TariffsSTO!$A$3:$A$66,0),F$21)</f>
        <v/>
      </c>
      <c r="G17" s="36">
        <f>INDEX(TariffsSTO!$A$3:$Z$66,MATCH('STO Calculator'!$B$2,TariffsSTO!$A$3:$A$66,0),G$21)</f>
        <v>0</v>
      </c>
      <c r="H17" s="36">
        <f>INDEX(TariffsSTO!$A$3:$Z$66,MATCH('STO Calculator'!$B$2,TariffsSTO!$A$3:$A$66,0),H$21)</f>
        <v>9</v>
      </c>
      <c r="I17" s="36" t="str">
        <f>INDEX(TariffsSTO!$A$3:$Z$66,MATCH('STO Calculator'!$B$2,TariffsSTO!$A$3:$A$66,0),I$21)</f>
        <v/>
      </c>
      <c r="J17" s="36">
        <f>INDEX(TariffsSTO!$A$3:$Z$66,MATCH('STO Calculator'!$B$2,TariffsSTO!$A$3:$A$66,0),J$21)</f>
        <v>0</v>
      </c>
      <c r="K17" s="36">
        <f>INDEX(TariffsSTO!$A$3:$Z$66,MATCH('STO Calculator'!$B$2,TariffsSTO!$A$3:$A$66,0),K$21)</f>
        <v>9</v>
      </c>
      <c r="L17" s="36" t="str">
        <f>INDEX(TariffsSTO!$A$3:$Z$66,MATCH('STO Calculator'!$B$2,TariffsSTO!$A$3:$A$66,0),L$21)</f>
        <v/>
      </c>
      <c r="M17" s="36">
        <f>INDEX(TariffsSTO!$A$3:$Z$66,MATCH('STO Calculator'!$B$2,TariffsSTO!$A$3:$A$66,0),M$21)</f>
        <v>0</v>
      </c>
      <c r="N17" s="36">
        <f>INDEX(TariffsSTO!$A$3:$Z$66,MATCH('STO Calculator'!$B$2,TariffsSTO!$A$3:$A$66,0),N$21)</f>
        <v>5</v>
      </c>
      <c r="O17" s="36" t="str">
        <f>INDEX(TariffsSTO!$A$3:$Z$66,MATCH('STO Calculator'!$B$2,TariffsSTO!$A$3:$A$66,0),O$21)</f>
        <v/>
      </c>
      <c r="P17" s="36">
        <f>INDEX(TariffsSTO!$A$3:$Z$66,MATCH('STO Calculator'!$B$2,TariffsSTO!$A$3:$A$66,0),P$21)</f>
        <v>0</v>
      </c>
      <c r="Q17" s="36">
        <f>INDEX(TariffsSTO!$A$3:$Z$66,MATCH('STO Calculator'!$B$2,TariffsSTO!$A$3:$A$66,0),Q$21)</f>
        <v>5</v>
      </c>
      <c r="R17" s="36" t="str">
        <f>INDEX(TariffsSTO!$A$3:$Z$66,MATCH('STO Calculator'!$B$2,TariffsSTO!$A$3:$A$66,0),R$21)</f>
        <v/>
      </c>
      <c r="S17" s="37">
        <f>INDEX(TariffsSTO!$A$3:$Z$66,MATCH('STO Calculator'!$B$2,TariffsSTO!$A$3:$A$66,0),S$21)</f>
        <v>0</v>
      </c>
      <c r="T17" s="36">
        <f>INDEX(TariffsSTO!$A$3:$Z$66,MATCH('STO Calculator'!$B$2,TariffsSTO!$A$3:$A$66,0),T$21)</f>
        <v>0</v>
      </c>
      <c r="U17" s="36" t="str">
        <f>INDEX(TariffsSTO!$A$3:$Z$66,MATCH('STO Calculator'!$B$2,TariffsSTO!$A$3:$A$66,0),U$21)</f>
        <v/>
      </c>
      <c r="V17" s="36">
        <f>INDEX(TariffsSTO!$A$3:$Z$66,MATCH('STO Calculator'!$B$2,TariffsSTO!$A$3:$A$66,0),V$21)</f>
        <v>0</v>
      </c>
      <c r="W17" s="36">
        <f>INDEX(TariffsSTO!$A$3:$Z$66,MATCH('STO Calculator'!$B$2,TariffsSTO!$A$3:$A$66,0),W$21)</f>
        <v>0</v>
      </c>
      <c r="X17" s="36" t="str">
        <f>INDEX(TariffsSTO!$A$3:$Z$66,MATCH('STO Calculator'!$B$2,TariffsSTO!$A$3:$A$66,0),X$21)</f>
        <v/>
      </c>
      <c r="Y17" s="37">
        <f>INDEX(TariffsSTO!$A$3:$Z$66,MATCH('STO Calculator'!$B$2,TariffsSTO!$A$3:$A$66,0),Y$21)</f>
        <v>0</v>
      </c>
      <c r="AA17" s="1" t="s">
        <v>60</v>
      </c>
    </row>
    <row r="18" spans="1:27" ht="18">
      <c r="A18" s="38" t="s">
        <v>5</v>
      </c>
      <c r="B18" s="39">
        <f>INDEX(TariffsSTO!$A$3:$Z$66,MATCH('STO Calculator'!$B$2,TariffsSTO!$A$3:$A$66,0)+1,B$21)</f>
        <v>6</v>
      </c>
      <c r="C18" s="39" t="str">
        <f>INDEX(TariffsSTO!$A$3:$Z$66,MATCH('STO Calculator'!$B$2,TariffsSTO!$A$3:$A$66,0)+1,C$21)</f>
        <v>USD</v>
      </c>
      <c r="D18" s="39">
        <f>INDEX(TariffsSTO!$A$3:$Z$66,MATCH('STO Calculator'!$B$2,TariffsSTO!$A$3:$A$66,0)+1,D$21)</f>
        <v>10</v>
      </c>
      <c r="E18" s="39">
        <f>INDEX(TariffsSTO!$A$3:$Z$66,MATCH('STO Calculator'!$B$2,TariffsSTO!$A$3:$A$66,0)+1,E$21)</f>
        <v>6</v>
      </c>
      <c r="F18" s="39" t="str">
        <f>INDEX(TariffsSTO!$A$3:$Z$66,MATCH('STO Calculator'!$B$2,TariffsSTO!$A$3:$A$66,0)+1,F$21)</f>
        <v>USD</v>
      </c>
      <c r="G18" s="39">
        <f>INDEX(TariffsSTO!$A$3:$Z$66,MATCH('STO Calculator'!$B$2,TariffsSTO!$A$3:$A$66,0)+1,G$21)</f>
        <v>15</v>
      </c>
      <c r="H18" s="39">
        <f>INDEX(TariffsSTO!$A$3:$Z$66,MATCH('STO Calculator'!$B$2,TariffsSTO!$A$3:$A$66,0)+1,H$21)</f>
        <v>6</v>
      </c>
      <c r="I18" s="39" t="str">
        <f>INDEX(TariffsSTO!$A$3:$Z$66,MATCH('STO Calculator'!$B$2,TariffsSTO!$A$3:$A$66,0)+1,I$21)</f>
        <v>USD</v>
      </c>
      <c r="J18" s="39">
        <f>INDEX(TariffsSTO!$A$3:$Z$66,MATCH('STO Calculator'!$B$2,TariffsSTO!$A$3:$A$66,0)+1,J$21)</f>
        <v>10</v>
      </c>
      <c r="K18" s="39">
        <f>INDEX(TariffsSTO!$A$3:$Z$66,MATCH('STO Calculator'!$B$2,TariffsSTO!$A$3:$A$66,0)+1,K$21)</f>
        <v>6</v>
      </c>
      <c r="L18" s="39" t="str">
        <f>INDEX(TariffsSTO!$A$3:$Z$66,MATCH('STO Calculator'!$B$2,TariffsSTO!$A$3:$A$66,0)+1,L$21)</f>
        <v>USD</v>
      </c>
      <c r="M18" s="39">
        <f>INDEX(TariffsSTO!$A$3:$Z$66,MATCH('STO Calculator'!$B$2,TariffsSTO!$A$3:$A$66,0)+1,M$21)</f>
        <v>15</v>
      </c>
      <c r="N18" s="39">
        <f>INDEX(TariffsSTO!$A$3:$Z$66,MATCH('STO Calculator'!$B$2,TariffsSTO!$A$3:$A$66,0)+1,N$21)</f>
        <v>5</v>
      </c>
      <c r="O18" s="39" t="str">
        <f>INDEX(TariffsSTO!$A$3:$Z$66,MATCH('STO Calculator'!$B$2,TariffsSTO!$A$3:$A$66,0)+1,O$21)</f>
        <v>USD</v>
      </c>
      <c r="P18" s="39">
        <f>INDEX(TariffsSTO!$A$3:$Z$66,MATCH('STO Calculator'!$B$2,TariffsSTO!$A$3:$A$66,0)+1,P$21)</f>
        <v>15</v>
      </c>
      <c r="Q18" s="39">
        <f>INDEX(TariffsSTO!$A$3:$Z$66,MATCH('STO Calculator'!$B$2,TariffsSTO!$A$3:$A$66,0)+1,Q$21)</f>
        <v>5</v>
      </c>
      <c r="R18" s="39" t="str">
        <f>INDEX(TariffsSTO!$A$3:$Z$66,MATCH('STO Calculator'!$B$2,TariffsSTO!$A$3:$A$66,0)+1,R$21)</f>
        <v>USD</v>
      </c>
      <c r="S18" s="40">
        <f>INDEX(TariffsSTO!$A$3:$Z$66,MATCH('STO Calculator'!$B$2,TariffsSTO!$A$3:$A$66,0)+1,S$21)</f>
        <v>20</v>
      </c>
      <c r="T18" s="39">
        <f>INDEX(TariffsSTO!$A$3:$Z$66,MATCH('STO Calculator'!$B$2,TariffsSTO!$A$3:$A$66,0)+1,T$21)</f>
        <v>1</v>
      </c>
      <c r="U18" s="39" t="str">
        <f>INDEX(TariffsSTO!$A$3:$Z$66,MATCH('STO Calculator'!$B$2,TariffsSTO!$A$3:$A$66,0)+1,U$21)</f>
        <v>USD</v>
      </c>
      <c r="V18" s="39">
        <f>INDEX(TariffsSTO!$A$3:$Z$66,MATCH('STO Calculator'!$B$2,TariffsSTO!$A$3:$A$66,0)+1,V$21)</f>
        <v>120</v>
      </c>
      <c r="W18" s="39">
        <f>INDEX(TariffsSTO!$A$3:$Z$66,MATCH('STO Calculator'!$B$2,TariffsSTO!$A$3:$A$66,0)+1,W$21)</f>
        <v>1</v>
      </c>
      <c r="X18" s="39" t="str">
        <f>INDEX(TariffsSTO!$A$3:$Z$66,MATCH('STO Calculator'!$B$2,TariffsSTO!$A$3:$A$66,0)+1,X$21)</f>
        <v>USD</v>
      </c>
      <c r="Y18" s="40">
        <f>INDEX(TariffsSTO!$A$3:$Z$66,MATCH('STO Calculator'!$B$2,TariffsSTO!$A$3:$A$66,0)+1,Y$21)</f>
        <v>120</v>
      </c>
    </row>
    <row r="19" spans="1:27" ht="18">
      <c r="A19" s="38" t="s">
        <v>7</v>
      </c>
      <c r="B19" s="39">
        <f>INDEX(TariffsSTO!$A$3:$Z$66,MATCH('STO Calculator'!$B$2,TariffsSTO!$A$3:$A$66,0)+2,B$21)</f>
        <v>0</v>
      </c>
      <c r="C19" s="39" t="str">
        <f>INDEX(TariffsSTO!$A$3:$Z$66,MATCH('STO Calculator'!$B$2,TariffsSTO!$A$3:$A$66,0)+2,C$21)</f>
        <v>USD</v>
      </c>
      <c r="D19" s="39">
        <f>INDEX(TariffsSTO!$A$3:$Z$66,MATCH('STO Calculator'!$B$2,TariffsSTO!$A$3:$A$66,0)+2,D$21)</f>
        <v>0</v>
      </c>
      <c r="E19" s="39">
        <f>INDEX(TariffsSTO!$A$3:$Z$66,MATCH('STO Calculator'!$B$2,TariffsSTO!$A$3:$A$66,0)+2,E$21)</f>
        <v>0</v>
      </c>
      <c r="F19" s="39" t="str">
        <f>INDEX(TariffsSTO!$A$3:$Z$66,MATCH('STO Calculator'!$B$2,TariffsSTO!$A$3:$A$66,0)+2,F$21)</f>
        <v>USD</v>
      </c>
      <c r="G19" s="39">
        <f>INDEX(TariffsSTO!$A$3:$Z$66,MATCH('STO Calculator'!$B$2,TariffsSTO!$A$3:$A$66,0)+2,G$21)</f>
        <v>0</v>
      </c>
      <c r="H19" s="39">
        <f>INDEX(TariffsSTO!$A$3:$Z$66,MATCH('STO Calculator'!$B$2,TariffsSTO!$A$3:$A$66,0)+2,H$21)</f>
        <v>0</v>
      </c>
      <c r="I19" s="39" t="str">
        <f>INDEX(TariffsSTO!$A$3:$Z$66,MATCH('STO Calculator'!$B$2,TariffsSTO!$A$3:$A$66,0)+2,I$21)</f>
        <v>USD</v>
      </c>
      <c r="J19" s="39">
        <f>INDEX(TariffsSTO!$A$3:$Z$66,MATCH('STO Calculator'!$B$2,TariffsSTO!$A$3:$A$66,0)+2,J$21)</f>
        <v>0</v>
      </c>
      <c r="K19" s="39">
        <f>INDEX(TariffsSTO!$A$3:$Z$66,MATCH('STO Calculator'!$B$2,TariffsSTO!$A$3:$A$66,0)+2,K$21)</f>
        <v>0</v>
      </c>
      <c r="L19" s="39" t="str">
        <f>INDEX(TariffsSTO!$A$3:$Z$66,MATCH('STO Calculator'!$B$2,TariffsSTO!$A$3:$A$66,0)+2,L$21)</f>
        <v>USD</v>
      </c>
      <c r="M19" s="39">
        <f>INDEX(TariffsSTO!$A$3:$Z$66,MATCH('STO Calculator'!$B$2,TariffsSTO!$A$3:$A$66,0)+2,M$21)</f>
        <v>0</v>
      </c>
      <c r="N19" s="39">
        <f>INDEX(TariffsSTO!$A$3:$Z$66,MATCH('STO Calculator'!$B$2,TariffsSTO!$A$3:$A$66,0)+2,N$21)</f>
        <v>0</v>
      </c>
      <c r="O19" s="39" t="str">
        <f>INDEX(TariffsSTO!$A$3:$Z$66,MATCH('STO Calculator'!$B$2,TariffsSTO!$A$3:$A$66,0)+2,O$21)</f>
        <v>USD</v>
      </c>
      <c r="P19" s="39">
        <f>INDEX(TariffsSTO!$A$3:$Z$66,MATCH('STO Calculator'!$B$2,TariffsSTO!$A$3:$A$66,0)+2,P$21)</f>
        <v>0</v>
      </c>
      <c r="Q19" s="39">
        <f>INDEX(TariffsSTO!$A$3:$Z$66,MATCH('STO Calculator'!$B$2,TariffsSTO!$A$3:$A$66,0)+2,Q$21)</f>
        <v>0</v>
      </c>
      <c r="R19" s="39" t="str">
        <f>INDEX(TariffsSTO!$A$3:$Z$66,MATCH('STO Calculator'!$B$2,TariffsSTO!$A$3:$A$66,0)+2,R$21)</f>
        <v>USD</v>
      </c>
      <c r="S19" s="40">
        <f>INDEX(TariffsSTO!$A$3:$Z$66,MATCH('STO Calculator'!$B$2,TariffsSTO!$A$3:$A$66,0)+2,S$21)</f>
        <v>0</v>
      </c>
      <c r="T19" s="39">
        <f>INDEX(TariffsSTO!$A$3:$Z$66,MATCH('STO Calculator'!$B$2,TariffsSTO!$A$3:$A$66,0)+2,T$21)</f>
        <v>0</v>
      </c>
      <c r="U19" s="39" t="str">
        <f>INDEX(TariffsSTO!$A$3:$Z$66,MATCH('STO Calculator'!$B$2,TariffsSTO!$A$3:$A$66,0)+2,U$21)</f>
        <v>USD</v>
      </c>
      <c r="V19" s="39">
        <f>INDEX(TariffsSTO!$A$3:$Z$66,MATCH('STO Calculator'!$B$2,TariffsSTO!$A$3:$A$66,0)+2,V$21)</f>
        <v>0</v>
      </c>
      <c r="W19" s="39">
        <f>INDEX(TariffsSTO!$A$3:$Z$66,MATCH('STO Calculator'!$B$2,TariffsSTO!$A$3:$A$66,0)+2,W$21)</f>
        <v>0</v>
      </c>
      <c r="X19" s="39" t="str">
        <f>INDEX(TariffsSTO!$A$3:$Z$66,MATCH('STO Calculator'!$B$2,TariffsSTO!$A$3:$A$66,0)+2,X$21)</f>
        <v>USD</v>
      </c>
      <c r="Y19" s="40">
        <f>INDEX(TariffsSTO!$A$3:$Z$66,MATCH('STO Calculator'!$B$2,TariffsSTO!$A$3:$A$66,0)+2,Y$21)</f>
        <v>0</v>
      </c>
      <c r="AA19" s="3"/>
    </row>
    <row r="20" spans="1:27" ht="18.5" thickBot="1">
      <c r="A20" s="41" t="s">
        <v>0</v>
      </c>
      <c r="B20" s="42">
        <f>INDEX(TariffsSTO!$A$3:$Z$66,MATCH('STO Calculator'!$B$2,TariffsSTO!$A$3:$A$66,0)+3,B$21)</f>
        <v>0</v>
      </c>
      <c r="C20" s="42" t="str">
        <f>INDEX(TariffsSTO!$A$3:$Z$66,MATCH('STO Calculator'!$B$2,TariffsSTO!$A$3:$A$66,0)+3,C$21)</f>
        <v>USD</v>
      </c>
      <c r="D20" s="42">
        <f>INDEX(TariffsSTO!$A$3:$Z$66,MATCH('STO Calculator'!$B$2,TariffsSTO!$A$3:$A$66,0)+3,D$21)</f>
        <v>15</v>
      </c>
      <c r="E20" s="42">
        <f>INDEX(TariffsSTO!$A$3:$Z$66,MATCH('STO Calculator'!$B$2,TariffsSTO!$A$3:$A$66,0)+3,E$21)</f>
        <v>0</v>
      </c>
      <c r="F20" s="42" t="str">
        <f>INDEX(TariffsSTO!$A$3:$Z$66,MATCH('STO Calculator'!$B$2,TariffsSTO!$A$3:$A$66,0)+3,F$21)</f>
        <v>USD</v>
      </c>
      <c r="G20" s="42">
        <f>INDEX(TariffsSTO!$A$3:$Z$66,MATCH('STO Calculator'!$B$2,TariffsSTO!$A$3:$A$66,0)+3,G$21)</f>
        <v>20</v>
      </c>
      <c r="H20" s="42">
        <f>INDEX(TariffsSTO!$A$3:$Z$66,MATCH('STO Calculator'!$B$2,TariffsSTO!$A$3:$A$66,0)+3,H$21)</f>
        <v>0</v>
      </c>
      <c r="I20" s="42" t="str">
        <f>INDEX(TariffsSTO!$A$3:$Z$66,MATCH('STO Calculator'!$B$2,TariffsSTO!$A$3:$A$66,0)+3,I$21)</f>
        <v>USD</v>
      </c>
      <c r="J20" s="42">
        <f>INDEX(TariffsSTO!$A$3:$Z$66,MATCH('STO Calculator'!$B$2,TariffsSTO!$A$3:$A$66,0)+3,J$21)</f>
        <v>15</v>
      </c>
      <c r="K20" s="42">
        <f>INDEX(TariffsSTO!$A$3:$Z$66,MATCH('STO Calculator'!$B$2,TariffsSTO!$A$3:$A$66,0)+3,K$21)</f>
        <v>0</v>
      </c>
      <c r="L20" s="42" t="str">
        <f>INDEX(TariffsSTO!$A$3:$Z$66,MATCH('STO Calculator'!$B$2,TariffsSTO!$A$3:$A$66,0)+3,L$21)</f>
        <v>USD</v>
      </c>
      <c r="M20" s="42">
        <f>INDEX(TariffsSTO!$A$3:$Z$66,MATCH('STO Calculator'!$B$2,TariffsSTO!$A$3:$A$66,0)+3,M$21)</f>
        <v>20</v>
      </c>
      <c r="N20" s="42">
        <f>INDEX(TariffsSTO!$A$3:$Z$66,MATCH('STO Calculator'!$B$2,TariffsSTO!$A$3:$A$66,0)+3,N$21)</f>
        <v>0</v>
      </c>
      <c r="O20" s="42" t="str">
        <f>INDEX(TariffsSTO!$A$3:$Z$66,MATCH('STO Calculator'!$B$2,TariffsSTO!$A$3:$A$66,0)+3,O$21)</f>
        <v>USD</v>
      </c>
      <c r="P20" s="42">
        <f>INDEX(TariffsSTO!$A$3:$Z$66,MATCH('STO Calculator'!$B$2,TariffsSTO!$A$3:$A$66,0)+3,P$21)</f>
        <v>20</v>
      </c>
      <c r="Q20" s="42">
        <f>INDEX(TariffsSTO!$A$3:$Z$66,MATCH('STO Calculator'!$B$2,TariffsSTO!$A$3:$A$66,0)+3,Q$21)</f>
        <v>0</v>
      </c>
      <c r="R20" s="42" t="str">
        <f>INDEX(TariffsSTO!$A$3:$Z$66,MATCH('STO Calculator'!$B$2,TariffsSTO!$A$3:$A$66,0)+3,R$21)</f>
        <v>USD</v>
      </c>
      <c r="S20" s="43">
        <f>INDEX(TariffsSTO!$A$3:$Z$66,MATCH('STO Calculator'!$B$2,TariffsSTO!$A$3:$A$66,0)+3,S$21)</f>
        <v>30</v>
      </c>
      <c r="T20" s="42">
        <f>INDEX(TariffsSTO!$A$3:$Z$66,MATCH('STO Calculator'!$B$2,TariffsSTO!$A$3:$A$66,0)+3,T$21)</f>
        <v>0</v>
      </c>
      <c r="U20" s="42" t="str">
        <f>INDEX(TariffsSTO!$A$3:$Z$66,MATCH('STO Calculator'!$B$2,TariffsSTO!$A$3:$A$66,0)+3,U$21)</f>
        <v>USD</v>
      </c>
      <c r="V20" s="42">
        <f>INDEX(TariffsSTO!$A$3:$Z$66,MATCH('STO Calculator'!$B$2,TariffsSTO!$A$3:$A$66,0)+3,V$21)</f>
        <v>139</v>
      </c>
      <c r="W20" s="42">
        <f>INDEX(TariffsSTO!$A$3:$Z$66,MATCH('STO Calculator'!$B$2,TariffsSTO!$A$3:$A$66,0)+3,W$21)</f>
        <v>0</v>
      </c>
      <c r="X20" s="42" t="str">
        <f>INDEX(TariffsSTO!$A$3:$Z$66,MATCH('STO Calculator'!$B$2,TariffsSTO!$A$3:$A$66,0)+3,X$21)</f>
        <v>USD</v>
      </c>
      <c r="Y20" s="43">
        <f>INDEX(TariffsSTO!$A$3:$Z$66,MATCH('STO Calculator'!$B$2,TariffsSTO!$A$3:$A$66,0)+3,Y$21)</f>
        <v>164</v>
      </c>
      <c r="AA20" s="3"/>
    </row>
    <row r="21" spans="1:27">
      <c r="B21" s="2">
        <v>3</v>
      </c>
      <c r="C21" s="2">
        <v>4</v>
      </c>
      <c r="D21" s="2">
        <v>5</v>
      </c>
      <c r="E21" s="2">
        <v>6</v>
      </c>
      <c r="F21" s="2">
        <v>7</v>
      </c>
      <c r="G21" s="2">
        <v>8</v>
      </c>
      <c r="H21" s="2">
        <v>9</v>
      </c>
      <c r="I21" s="2">
        <v>10</v>
      </c>
      <c r="J21" s="2">
        <v>11</v>
      </c>
      <c r="K21" s="2">
        <v>12</v>
      </c>
      <c r="L21" s="2">
        <v>13</v>
      </c>
      <c r="M21" s="2">
        <v>14</v>
      </c>
      <c r="N21" s="2">
        <v>15</v>
      </c>
      <c r="O21" s="2">
        <v>16</v>
      </c>
      <c r="P21" s="2">
        <v>17</v>
      </c>
      <c r="Q21" s="2">
        <v>18</v>
      </c>
      <c r="R21" s="2">
        <v>19</v>
      </c>
      <c r="S21" s="2">
        <v>20</v>
      </c>
      <c r="T21" s="2">
        <v>21</v>
      </c>
      <c r="U21" s="2">
        <v>22</v>
      </c>
      <c r="V21" s="2">
        <v>23</v>
      </c>
      <c r="W21" s="2">
        <v>24</v>
      </c>
      <c r="X21" s="2">
        <v>25</v>
      </c>
      <c r="Y21" s="2">
        <v>26</v>
      </c>
    </row>
    <row r="22" spans="1:27">
      <c r="B22" s="86" t="s">
        <v>55</v>
      </c>
      <c r="C22" s="87"/>
      <c r="D22" s="87"/>
      <c r="E22" s="87"/>
      <c r="F22" s="87"/>
      <c r="G22" s="87"/>
      <c r="H22" s="87"/>
      <c r="I22" s="87"/>
      <c r="J22" s="87"/>
      <c r="K22" s="87"/>
      <c r="L22" s="87"/>
      <c r="M22" s="87"/>
      <c r="N22" s="87"/>
      <c r="O22" s="87"/>
      <c r="P22" s="87"/>
      <c r="Q22" s="87"/>
      <c r="R22" s="87"/>
      <c r="S22" s="88"/>
      <c r="U22" s="3"/>
    </row>
    <row r="23" spans="1:27">
      <c r="B23" s="89"/>
      <c r="C23" s="90"/>
      <c r="D23" s="90"/>
      <c r="E23" s="90"/>
      <c r="F23" s="90"/>
      <c r="G23" s="90"/>
      <c r="H23" s="90"/>
      <c r="I23" s="90"/>
      <c r="J23" s="90"/>
      <c r="K23" s="90"/>
      <c r="L23" s="90"/>
      <c r="M23" s="90"/>
      <c r="N23" s="90"/>
      <c r="O23" s="90"/>
      <c r="P23" s="90"/>
      <c r="Q23" s="90"/>
      <c r="R23" s="90"/>
      <c r="S23" s="91"/>
    </row>
    <row r="24" spans="1:27">
      <c r="B24" s="89"/>
      <c r="C24" s="90"/>
      <c r="D24" s="90"/>
      <c r="E24" s="90"/>
      <c r="F24" s="90"/>
      <c r="G24" s="90"/>
      <c r="H24" s="90"/>
      <c r="I24" s="90"/>
      <c r="J24" s="90"/>
      <c r="K24" s="90"/>
      <c r="L24" s="90"/>
      <c r="M24" s="90"/>
      <c r="N24" s="90"/>
      <c r="O24" s="90"/>
      <c r="P24" s="90"/>
      <c r="Q24" s="90"/>
      <c r="R24" s="90"/>
      <c r="S24" s="91"/>
    </row>
    <row r="25" spans="1:27">
      <c r="B25" s="89"/>
      <c r="C25" s="90"/>
      <c r="D25" s="90"/>
      <c r="E25" s="90"/>
      <c r="F25" s="90"/>
      <c r="G25" s="90"/>
      <c r="H25" s="90"/>
      <c r="I25" s="90"/>
      <c r="J25" s="90"/>
      <c r="K25" s="90"/>
      <c r="L25" s="90"/>
      <c r="M25" s="90"/>
      <c r="N25" s="90"/>
      <c r="O25" s="90"/>
      <c r="P25" s="90"/>
      <c r="Q25" s="90"/>
      <c r="R25" s="90"/>
      <c r="S25" s="91"/>
    </row>
    <row r="26" spans="1:27">
      <c r="B26" s="89"/>
      <c r="C26" s="90"/>
      <c r="D26" s="90"/>
      <c r="E26" s="90"/>
      <c r="F26" s="90"/>
      <c r="G26" s="90"/>
      <c r="H26" s="90"/>
      <c r="I26" s="90"/>
      <c r="J26" s="90"/>
      <c r="K26" s="90"/>
      <c r="L26" s="90"/>
      <c r="M26" s="90"/>
      <c r="N26" s="90"/>
      <c r="O26" s="90"/>
      <c r="P26" s="90"/>
      <c r="Q26" s="90"/>
      <c r="R26" s="90"/>
      <c r="S26" s="91"/>
    </row>
    <row r="27" spans="1:27">
      <c r="B27" s="89"/>
      <c r="C27" s="90"/>
      <c r="D27" s="90"/>
      <c r="E27" s="90"/>
      <c r="F27" s="90"/>
      <c r="G27" s="90"/>
      <c r="H27" s="90"/>
      <c r="I27" s="90"/>
      <c r="J27" s="90"/>
      <c r="K27" s="90"/>
      <c r="L27" s="90"/>
      <c r="M27" s="90"/>
      <c r="N27" s="90"/>
      <c r="O27" s="90"/>
      <c r="P27" s="90"/>
      <c r="Q27" s="90"/>
      <c r="R27" s="90"/>
      <c r="S27" s="91"/>
    </row>
    <row r="28" spans="1:27">
      <c r="B28" s="89"/>
      <c r="C28" s="90"/>
      <c r="D28" s="90"/>
      <c r="E28" s="90"/>
      <c r="F28" s="90"/>
      <c r="G28" s="90"/>
      <c r="H28" s="90"/>
      <c r="I28" s="90"/>
      <c r="J28" s="90"/>
      <c r="K28" s="90"/>
      <c r="L28" s="90"/>
      <c r="M28" s="90"/>
      <c r="N28" s="90"/>
      <c r="O28" s="90"/>
      <c r="P28" s="90"/>
      <c r="Q28" s="90"/>
      <c r="R28" s="90"/>
      <c r="S28" s="91"/>
    </row>
    <row r="29" spans="1:27">
      <c r="B29" s="89"/>
      <c r="C29" s="90"/>
      <c r="D29" s="90"/>
      <c r="E29" s="90"/>
      <c r="F29" s="90"/>
      <c r="G29" s="90"/>
      <c r="H29" s="90"/>
      <c r="I29" s="90"/>
      <c r="J29" s="90"/>
      <c r="K29" s="90"/>
      <c r="L29" s="90"/>
      <c r="M29" s="90"/>
      <c r="N29" s="90"/>
      <c r="O29" s="90"/>
      <c r="P29" s="90"/>
      <c r="Q29" s="90"/>
      <c r="R29" s="90"/>
      <c r="S29" s="91"/>
    </row>
    <row r="30" spans="1:27">
      <c r="B30" s="89"/>
      <c r="C30" s="90"/>
      <c r="D30" s="90"/>
      <c r="E30" s="90"/>
      <c r="F30" s="90"/>
      <c r="G30" s="90"/>
      <c r="H30" s="90"/>
      <c r="I30" s="90"/>
      <c r="J30" s="90"/>
      <c r="K30" s="90"/>
      <c r="L30" s="90"/>
      <c r="M30" s="90"/>
      <c r="N30" s="90"/>
      <c r="O30" s="90"/>
      <c r="P30" s="90"/>
      <c r="Q30" s="90"/>
      <c r="R30" s="90"/>
      <c r="S30" s="91"/>
    </row>
    <row r="31" spans="1:27">
      <c r="B31" s="89"/>
      <c r="C31" s="90"/>
      <c r="D31" s="90"/>
      <c r="E31" s="90"/>
      <c r="F31" s="90"/>
      <c r="G31" s="90"/>
      <c r="H31" s="90"/>
      <c r="I31" s="90"/>
      <c r="J31" s="90"/>
      <c r="K31" s="90"/>
      <c r="L31" s="90"/>
      <c r="M31" s="90"/>
      <c r="N31" s="90"/>
      <c r="O31" s="90"/>
      <c r="P31" s="90"/>
      <c r="Q31" s="90"/>
      <c r="R31" s="90"/>
      <c r="S31" s="91"/>
    </row>
    <row r="32" spans="1:27">
      <c r="B32" s="89"/>
      <c r="C32" s="90"/>
      <c r="D32" s="90"/>
      <c r="E32" s="90"/>
      <c r="F32" s="90"/>
      <c r="G32" s="90"/>
      <c r="H32" s="90"/>
      <c r="I32" s="90"/>
      <c r="J32" s="90"/>
      <c r="K32" s="90"/>
      <c r="L32" s="90"/>
      <c r="M32" s="90"/>
      <c r="N32" s="90"/>
      <c r="O32" s="90"/>
      <c r="P32" s="90"/>
      <c r="Q32" s="90"/>
      <c r="R32" s="90"/>
      <c r="S32" s="91"/>
    </row>
    <row r="33" spans="2:19">
      <c r="B33" s="89"/>
      <c r="C33" s="90"/>
      <c r="D33" s="90"/>
      <c r="E33" s="90"/>
      <c r="F33" s="90"/>
      <c r="G33" s="90"/>
      <c r="H33" s="90"/>
      <c r="I33" s="90"/>
      <c r="J33" s="90"/>
      <c r="K33" s="90"/>
      <c r="L33" s="90"/>
      <c r="M33" s="90"/>
      <c r="N33" s="90"/>
      <c r="O33" s="90"/>
      <c r="P33" s="90"/>
      <c r="Q33" s="90"/>
      <c r="R33" s="90"/>
      <c r="S33" s="91"/>
    </row>
    <row r="34" spans="2:19">
      <c r="B34" s="92"/>
      <c r="C34" s="93"/>
      <c r="D34" s="93"/>
      <c r="E34" s="93"/>
      <c r="F34" s="93"/>
      <c r="G34" s="93"/>
      <c r="H34" s="93"/>
      <c r="I34" s="93"/>
      <c r="J34" s="93"/>
      <c r="K34" s="93"/>
      <c r="L34" s="93"/>
      <c r="M34" s="93"/>
      <c r="N34" s="93"/>
      <c r="O34" s="93"/>
      <c r="P34" s="93"/>
      <c r="Q34" s="93"/>
      <c r="R34" s="93"/>
      <c r="S34" s="94"/>
    </row>
  </sheetData>
  <sheetProtection algorithmName="SHA-512" hashValue="SrQ6+Cr6JBJYNzdhGJPiFcfRG5ikkKV0uW1qMHhGGCTl0sPHgYKmNHJ3+bz/HJVplfYlk6uOZbWeAv6rJMwe5g==" saltValue="3u6Nql3b9kICX4S0Po55EQ==" spinCount="100000" sheet="1" objects="1" scenarios="1"/>
  <sortState xmlns:xlrd2="http://schemas.microsoft.com/office/spreadsheetml/2017/richdata2" ref="V2:V29">
    <sortCondition ref="V2:V29"/>
  </sortState>
  <mergeCells count="3">
    <mergeCell ref="D5:E5"/>
    <mergeCell ref="B22:S34"/>
    <mergeCell ref="E1:M2"/>
  </mergeCells>
  <dataValidations count="5">
    <dataValidation type="date" allowBlank="1" showInputMessage="1" showErrorMessage="1" error="Please check if the date is correct !! " prompt="Please enter a valid date value (MM/DD/YYYY)" sqref="B4:B5" xr:uid="{00000000-0002-0000-0000-000000000000}">
      <formula1>1</formula1>
      <formula2>73051</formula2>
    </dataValidation>
    <dataValidation type="date" allowBlank="1" showInputMessage="1" showErrorMessage="1" prompt="date: dd/mm/yyyy" sqref="B6" xr:uid="{00000000-0002-0000-0000-000001000000}">
      <formula1>1</formula1>
      <formula2>73051</formula2>
    </dataValidation>
    <dataValidation type="list" allowBlank="1" showInputMessage="1" showErrorMessage="1" sqref="B3" xr:uid="{00000000-0002-0000-0000-000002000000}">
      <formula1>$Z$2:$Z$9</formula1>
    </dataValidation>
    <dataValidation type="list" allowBlank="1" showInputMessage="1" showErrorMessage="1" sqref="B2" xr:uid="{00000000-0002-0000-0000-000003000000}">
      <formula1>$AA$2:$AA$17</formula1>
    </dataValidation>
    <dataValidation type="list" allowBlank="1" showInputMessage="1" showErrorMessage="1" sqref="B1" xr:uid="{148AB011-16D2-4B2F-A24F-1266FFB62168}">
      <formula1>$AB$2:$AB$3</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0104-ED61-44A8-95E2-C44D8844CC66}">
  <sheetPr codeName="Sheet3">
    <tabColor theme="4" tint="0.39997558519241921"/>
  </sheetPr>
  <dimension ref="A1:U34"/>
  <sheetViews>
    <sheetView zoomScale="70" zoomScaleNormal="70" workbookViewId="0">
      <selection activeCell="A2" sqref="A2"/>
    </sheetView>
  </sheetViews>
  <sheetFormatPr defaultColWidth="8.81640625" defaultRowHeight="14.5"/>
  <cols>
    <col min="1" max="1" width="26.54296875" style="1" bestFit="1" customWidth="1"/>
    <col min="2" max="2" width="28.26953125" style="1" bestFit="1" customWidth="1"/>
    <col min="3" max="3" width="25.1796875" style="1" bestFit="1" customWidth="1"/>
    <col min="4" max="4" width="19" style="1" bestFit="1" customWidth="1"/>
    <col min="5" max="5" width="14.1796875" style="1" customWidth="1"/>
    <col min="6" max="6" width="36.26953125" style="1" bestFit="1" customWidth="1"/>
    <col min="7" max="7" width="13.7265625" style="1" bestFit="1" customWidth="1"/>
    <col min="8" max="8" width="12.7265625" style="1" customWidth="1"/>
    <col min="9" max="9" width="11.81640625" style="1" bestFit="1" customWidth="1"/>
    <col min="10" max="10" width="13.7265625" style="1" bestFit="1" customWidth="1"/>
    <col min="11" max="11" width="12.7265625" style="1" customWidth="1"/>
    <col min="12" max="12" width="11.81640625" style="1" bestFit="1" customWidth="1"/>
    <col min="13" max="13" width="13.7265625" style="1" bestFit="1" customWidth="1"/>
    <col min="14" max="14" width="12.7265625" style="1" customWidth="1"/>
    <col min="15" max="15" width="11.26953125" style="1" bestFit="1" customWidth="1"/>
    <col min="16" max="16" width="13.7265625" style="1" bestFit="1" customWidth="1"/>
    <col min="17" max="17" width="5.81640625" style="1" bestFit="1" customWidth="1"/>
    <col min="18" max="18" width="12.7265625" style="1" customWidth="1"/>
    <col min="19" max="19" width="13.7265625" style="1" bestFit="1" customWidth="1"/>
    <col min="20" max="20" width="11.81640625" style="1" hidden="1" customWidth="1"/>
    <col min="21" max="21" width="7.7265625" style="1" hidden="1" customWidth="1"/>
    <col min="22" max="16384" width="8.81640625" style="1"/>
  </cols>
  <sheetData>
    <row r="1" spans="1:21" ht="34.15" customHeight="1">
      <c r="D1" s="66"/>
      <c r="E1" s="95" t="s">
        <v>57</v>
      </c>
      <c r="F1" s="95"/>
      <c r="G1" s="95"/>
      <c r="H1" s="95"/>
      <c r="I1" s="95"/>
      <c r="J1" s="95"/>
      <c r="K1" s="95"/>
      <c r="L1" s="95"/>
      <c r="M1" s="95"/>
    </row>
    <row r="2" spans="1:21" ht="43.5" customHeight="1">
      <c r="A2" s="74" t="s">
        <v>52</v>
      </c>
      <c r="B2" s="25" t="s">
        <v>44</v>
      </c>
      <c r="C2" s="47"/>
      <c r="D2" s="66"/>
      <c r="E2" s="95"/>
      <c r="F2" s="95"/>
      <c r="G2" s="95"/>
      <c r="H2" s="95"/>
      <c r="I2" s="95"/>
      <c r="J2" s="95"/>
      <c r="K2" s="95"/>
      <c r="L2" s="95"/>
      <c r="M2" s="95"/>
      <c r="T2" s="1" t="s">
        <v>40</v>
      </c>
      <c r="U2" s="1" t="s">
        <v>44</v>
      </c>
    </row>
    <row r="3" spans="1:21" ht="36.65" customHeight="1">
      <c r="A3" s="74" t="s">
        <v>51</v>
      </c>
      <c r="B3" s="26" t="s">
        <v>11</v>
      </c>
      <c r="C3" s="47" t="s">
        <v>39</v>
      </c>
      <c r="T3" s="5" t="s">
        <v>41</v>
      </c>
    </row>
    <row r="4" spans="1:21" ht="36.65" customHeight="1" thickBot="1">
      <c r="A4" s="74" t="s">
        <v>59</v>
      </c>
      <c r="B4" s="27"/>
      <c r="T4" s="5" t="s">
        <v>42</v>
      </c>
    </row>
    <row r="5" spans="1:21" ht="39" customHeight="1" thickBot="1">
      <c r="A5" s="74" t="s">
        <v>56</v>
      </c>
      <c r="B5" s="27"/>
      <c r="D5" s="84" t="s">
        <v>50</v>
      </c>
      <c r="E5" s="85"/>
      <c r="F5" s="44">
        <f>IF($B$9&gt;=0,$B$9,0)</f>
        <v>0</v>
      </c>
      <c r="G5" s="45" t="str">
        <f>C20</f>
        <v>USD</v>
      </c>
      <c r="T5" s="5" t="s">
        <v>43</v>
      </c>
    </row>
    <row r="6" spans="1:21" ht="36.65" customHeight="1">
      <c r="A6" s="74" t="s">
        <v>9</v>
      </c>
      <c r="B6" s="28">
        <f>B5-B4+1</f>
        <v>1</v>
      </c>
      <c r="D6" s="48"/>
      <c r="T6" s="5" t="s">
        <v>11</v>
      </c>
    </row>
    <row r="7" spans="1:21" ht="22.15" customHeight="1" thickBot="1">
      <c r="T7" s="5" t="s">
        <v>12</v>
      </c>
    </row>
    <row r="8" spans="1:21" ht="15" hidden="1" thickBot="1">
      <c r="A8" s="6"/>
      <c r="B8" s="7"/>
      <c r="T8" s="5"/>
    </row>
    <row r="9" spans="1:21" ht="15" hidden="1" thickBot="1">
      <c r="A9" s="9"/>
      <c r="B9" s="10">
        <f>IF((B6-A12)&lt;=B12,(B6-A12)*B13,IF((B6-A12-B12)&lt;=C12,((B6-A12-B12)*C13+B12*B13),(B12*B13+C12*C13+D13*(B6-A12-B12-C12))))</f>
        <v>-300</v>
      </c>
      <c r="C9" s="11"/>
      <c r="T9" s="5"/>
    </row>
    <row r="10" spans="1:21" hidden="1">
      <c r="A10" s="63"/>
      <c r="B10" s="64"/>
      <c r="C10" s="65"/>
    </row>
    <row r="11" spans="1:21" ht="18.5" thickBot="1">
      <c r="A11" s="32" t="s">
        <v>1</v>
      </c>
      <c r="B11" s="32" t="s">
        <v>5</v>
      </c>
      <c r="C11" s="32" t="s">
        <v>7</v>
      </c>
      <c r="D11" s="78" t="s">
        <v>0</v>
      </c>
      <c r="E11" s="79"/>
    </row>
    <row r="12" spans="1:21" ht="15" thickBot="1">
      <c r="A12" s="80">
        <f>INDEX($B$17:$S$20,1,MATCH($B$3,$B$15:$S$15,0))</f>
        <v>7</v>
      </c>
      <c r="B12" s="8">
        <f>INDEX($B$17:$S$20,2,MATCH($B$3,$B$15:$S$15,0))</f>
        <v>3</v>
      </c>
      <c r="C12" s="8">
        <f>INDEX($B$17:$S$20,3,MATCH($B$3,$B$15:$S$15,0))</f>
        <v>5</v>
      </c>
      <c r="D12" s="76">
        <f>INDEX($B$17:$S$20,4,MATCH($B$3,$B$15:$S$15,0))</f>
        <v>0</v>
      </c>
      <c r="E12" s="77" t="s">
        <v>53</v>
      </c>
    </row>
    <row r="13" spans="1:21" ht="15" thickBot="1">
      <c r="A13" s="81">
        <f>INDEX($B$17:$S$20,1,MATCH($B$3,$B$15:$S$15,0)+2)</f>
        <v>0</v>
      </c>
      <c r="B13" s="82">
        <f>INDEX($B$17:$S$20,2,MATCH($B$3,$B$15:$S$15,0)+2)</f>
        <v>50</v>
      </c>
      <c r="C13" s="82">
        <f>INDEX($B$17:$S$20,3,MATCH($B$3,$B$15:$S$15,0)+2)</f>
        <v>70</v>
      </c>
      <c r="D13" s="82">
        <f>INDEX($B$17:$S$20,4,MATCH($B$3,$B$15:$S$15,0)+2)</f>
        <v>90</v>
      </c>
      <c r="E13" s="35" t="s">
        <v>4</v>
      </c>
    </row>
    <row r="14" spans="1:21" ht="15" thickBot="1"/>
    <row r="15" spans="1:21" ht="18.5" thickBot="1">
      <c r="A15" s="46" t="str">
        <f>B2</f>
        <v>All</v>
      </c>
      <c r="B15" s="29" t="s">
        <v>40</v>
      </c>
      <c r="C15" s="30" t="s">
        <v>40</v>
      </c>
      <c r="D15" s="31" t="s">
        <v>40</v>
      </c>
      <c r="E15" s="29" t="s">
        <v>41</v>
      </c>
      <c r="F15" s="30" t="s">
        <v>41</v>
      </c>
      <c r="G15" s="31" t="s">
        <v>41</v>
      </c>
      <c r="H15" s="29" t="s">
        <v>42</v>
      </c>
      <c r="I15" s="30" t="s">
        <v>42</v>
      </c>
      <c r="J15" s="31" t="s">
        <v>42</v>
      </c>
      <c r="K15" s="29" t="s">
        <v>43</v>
      </c>
      <c r="L15" s="30" t="s">
        <v>43</v>
      </c>
      <c r="M15" s="31" t="s">
        <v>43</v>
      </c>
      <c r="N15" s="29" t="s">
        <v>11</v>
      </c>
      <c r="O15" s="30" t="s">
        <v>11</v>
      </c>
      <c r="P15" s="31" t="s">
        <v>11</v>
      </c>
      <c r="Q15" s="29" t="s">
        <v>12</v>
      </c>
      <c r="R15" s="30" t="s">
        <v>12</v>
      </c>
      <c r="S15" s="31" t="s">
        <v>12</v>
      </c>
    </row>
    <row r="16" spans="1:21" ht="18.5" thickBot="1">
      <c r="A16" s="32" t="s">
        <v>8</v>
      </c>
      <c r="B16" s="33" t="s">
        <v>2</v>
      </c>
      <c r="C16" s="34" t="s">
        <v>54</v>
      </c>
      <c r="D16" s="35" t="s">
        <v>4</v>
      </c>
      <c r="E16" s="33" t="s">
        <v>2</v>
      </c>
      <c r="F16" s="34" t="s">
        <v>54</v>
      </c>
      <c r="G16" s="35" t="s">
        <v>4</v>
      </c>
      <c r="H16" s="33" t="s">
        <v>2</v>
      </c>
      <c r="I16" s="34" t="s">
        <v>54</v>
      </c>
      <c r="J16" s="35" t="s">
        <v>4</v>
      </c>
      <c r="K16" s="33" t="s">
        <v>2</v>
      </c>
      <c r="L16" s="34" t="s">
        <v>54</v>
      </c>
      <c r="M16" s="35" t="s">
        <v>4</v>
      </c>
      <c r="N16" s="33" t="s">
        <v>2</v>
      </c>
      <c r="O16" s="34" t="s">
        <v>54</v>
      </c>
      <c r="P16" s="35" t="s">
        <v>4</v>
      </c>
      <c r="Q16" s="33" t="s">
        <v>2</v>
      </c>
      <c r="R16" s="34" t="s">
        <v>54</v>
      </c>
      <c r="S16" s="35" t="s">
        <v>4</v>
      </c>
    </row>
    <row r="17" spans="1:21" ht="18">
      <c r="A17" s="32" t="s">
        <v>1</v>
      </c>
      <c r="B17" s="36">
        <f>INDEX(TariffsDD!$A$3:$Z$62,MATCH('DD Calculator'!$B$2,TariffsDD!$A$3:$A$62,0),B$21)</f>
        <v>15</v>
      </c>
      <c r="C17" s="36">
        <f>INDEX(TariffsDD!$A$3:$Z$62,MATCH('DD Calculator'!$B$2,TariffsDD!$A$3:$A$62,0),C$21)</f>
        <v>0</v>
      </c>
      <c r="D17" s="36">
        <f>INDEX(TariffsDD!$A$3:$Z$62,MATCH('DD Calculator'!$B$2,TariffsDD!$A$3:$A$62,0),D$21)</f>
        <v>0</v>
      </c>
      <c r="E17" s="36">
        <f>INDEX(TariffsDD!$A$3:$Z$62,MATCH('DD Calculator'!$B$2,TariffsDD!$A$3:$A$62,0),E$21)</f>
        <v>15</v>
      </c>
      <c r="F17" s="36">
        <f>INDEX(TariffsDD!$A$3:$Z$62,MATCH('DD Calculator'!$B$2,TariffsDD!$A$3:$A$62,0),F$21)</f>
        <v>0</v>
      </c>
      <c r="G17" s="36">
        <f>INDEX(TariffsDD!$A$3:$Z$62,MATCH('DD Calculator'!$B$2,TariffsDD!$A$3:$A$62,0),G$21)</f>
        <v>0</v>
      </c>
      <c r="H17" s="36">
        <f>INDEX(TariffsDD!$A$3:$Z$62,MATCH('DD Calculator'!$B$2,TariffsDD!$A$3:$A$62,0),H$21)</f>
        <v>7</v>
      </c>
      <c r="I17" s="36">
        <f>INDEX(TariffsDD!$A$3:$Z$62,MATCH('DD Calculator'!$B$2,TariffsDD!$A$3:$A$62,0),I$21)</f>
        <v>0</v>
      </c>
      <c r="J17" s="36">
        <f>INDEX(TariffsDD!$A$3:$Z$62,MATCH('DD Calculator'!$B$2,TariffsDD!$A$3:$A$62,0),J$21)</f>
        <v>0</v>
      </c>
      <c r="K17" s="36">
        <f>INDEX(TariffsDD!$A$3:$Z$62,MATCH('DD Calculator'!$B$2,TariffsDD!$A$3:$A$62,0),K$21)</f>
        <v>7</v>
      </c>
      <c r="L17" s="36">
        <f>INDEX(TariffsDD!$A$3:$Z$62,MATCH('DD Calculator'!$B$2,TariffsDD!$A$3:$A$62,0),L$21)</f>
        <v>0</v>
      </c>
      <c r="M17" s="36">
        <f>INDEX(TariffsDD!$A$3:$Z$62,MATCH('DD Calculator'!$B$2,TariffsDD!$A$3:$A$62,0),M$21)</f>
        <v>0</v>
      </c>
      <c r="N17" s="36">
        <f>INDEX(TariffsDD!$A$3:$Z$62,MATCH('DD Calculator'!$B$2,TariffsDD!$A$3:$A$62,0),N$21)</f>
        <v>7</v>
      </c>
      <c r="O17" s="36">
        <f>INDEX(TariffsDD!$A$3:$Z$62,MATCH('DD Calculator'!$B$2,TariffsDD!$A$3:$A$62,0),O$21)</f>
        <v>0</v>
      </c>
      <c r="P17" s="36">
        <f>INDEX(TariffsDD!$A$3:$Z$62,MATCH('DD Calculator'!$B$2,TariffsDD!$A$3:$A$62,0),P$21)</f>
        <v>0</v>
      </c>
      <c r="Q17" s="36">
        <f>INDEX(TariffsDD!$A$3:$Z$62,MATCH('DD Calculator'!$B$2,TariffsDD!$A$3:$A$62,0),Q$21)</f>
        <v>7</v>
      </c>
      <c r="R17" s="36">
        <f>INDEX(TariffsDD!$A$3:$Z$62,MATCH('DD Calculator'!$B$2,TariffsDD!$A$3:$A$62,0),R$21)</f>
        <v>0</v>
      </c>
      <c r="S17" s="37">
        <f>INDEX(TariffsDD!$A$3:$Z$62,MATCH('DD Calculator'!$B$2,TariffsDD!$A$3:$A$62,0),S$21)</f>
        <v>0</v>
      </c>
    </row>
    <row r="18" spans="1:21" ht="18">
      <c r="A18" s="38" t="s">
        <v>5</v>
      </c>
      <c r="B18" s="39">
        <f>INDEX(TariffsDD!$A$3:$Z$62,MATCH('DD Calculator'!$B$2,TariffsDD!$A$3:$A$62,0)+1,B$21)</f>
        <v>5</v>
      </c>
      <c r="C18" s="39" t="str">
        <f>INDEX(TariffsDD!$A$3:$Z$62,MATCH('DD Calculator'!$B$2,TariffsDD!$A$3:$A$62,0)+1,C$21)</f>
        <v>USD</v>
      </c>
      <c r="D18" s="39">
        <f>INDEX(TariffsDD!$A$3:$Z$62,MATCH('DD Calculator'!$B$2,TariffsDD!$A$3:$A$62,0)+1,D$21)</f>
        <v>25</v>
      </c>
      <c r="E18" s="39">
        <f>INDEX(TariffsDD!$A$3:$Z$62,MATCH('DD Calculator'!$B$2,TariffsDD!$A$3:$A$62,0)+1,E$21)</f>
        <v>5</v>
      </c>
      <c r="F18" s="39" t="str">
        <f>INDEX(TariffsDD!$A$3:$Z$62,MATCH('DD Calculator'!$B$2,TariffsDD!$A$3:$A$62,0)+1,F$21)</f>
        <v>USD</v>
      </c>
      <c r="G18" s="39">
        <f>INDEX(TariffsDD!$A$3:$Z$62,MATCH('DD Calculator'!$B$2,TariffsDD!$A$3:$A$62,0)+1,G$21)</f>
        <v>45</v>
      </c>
      <c r="H18" s="39">
        <f>INDEX(TariffsDD!$A$3:$Z$62,MATCH('DD Calculator'!$B$2,TariffsDD!$A$3:$A$62,0)+1,H$21)</f>
        <v>3</v>
      </c>
      <c r="I18" s="39" t="str">
        <f>INDEX(TariffsDD!$A$3:$Z$62,MATCH('DD Calculator'!$B$2,TariffsDD!$A$3:$A$62,0)+1,I$21)</f>
        <v>USD</v>
      </c>
      <c r="J18" s="39">
        <f>INDEX(TariffsDD!$A$3:$Z$62,MATCH('DD Calculator'!$B$2,TariffsDD!$A$3:$A$62,0)+1,J$21)</f>
        <v>50</v>
      </c>
      <c r="K18" s="39">
        <f>INDEX(TariffsDD!$A$3:$Z$62,MATCH('DD Calculator'!$B$2,TariffsDD!$A$3:$A$62,0)+1,K$21)</f>
        <v>3</v>
      </c>
      <c r="L18" s="39" t="str">
        <f>INDEX(TariffsDD!$A$3:$Z$62,MATCH('DD Calculator'!$B$2,TariffsDD!$A$3:$A$62,0)+1,L$21)</f>
        <v>USD</v>
      </c>
      <c r="M18" s="39">
        <f>INDEX(TariffsDD!$A$3:$Z$62,MATCH('DD Calculator'!$B$2,TariffsDD!$A$3:$A$62,0)+1,M$21)</f>
        <v>75</v>
      </c>
      <c r="N18" s="39">
        <f>INDEX(TariffsDD!$A$3:$Z$62,MATCH('DD Calculator'!$B$2,TariffsDD!$A$3:$A$62,0)+1,N$21)</f>
        <v>3</v>
      </c>
      <c r="O18" s="39" t="str">
        <f>INDEX(TariffsDD!$A$3:$Z$62,MATCH('DD Calculator'!$B$2,TariffsDD!$A$3:$A$62,0)+1,O$21)</f>
        <v>USD</v>
      </c>
      <c r="P18" s="39">
        <f>INDEX(TariffsDD!$A$3:$Z$62,MATCH('DD Calculator'!$B$2,TariffsDD!$A$3:$A$62,0)+1,P$21)</f>
        <v>50</v>
      </c>
      <c r="Q18" s="39">
        <f>INDEX(TariffsDD!$A$3:$Z$62,MATCH('DD Calculator'!$B$2,TariffsDD!$A$3:$A$62,0)+1,Q$21)</f>
        <v>3</v>
      </c>
      <c r="R18" s="39" t="str">
        <f>INDEX(TariffsDD!$A$3:$Z$62,MATCH('DD Calculator'!$B$2,TariffsDD!$A$3:$A$62,0)+1,R$21)</f>
        <v>USD</v>
      </c>
      <c r="S18" s="40">
        <f>INDEX(TariffsDD!$A$3:$Z$62,MATCH('DD Calculator'!$B$2,TariffsDD!$A$3:$A$62,0)+1,S$21)</f>
        <v>80</v>
      </c>
    </row>
    <row r="19" spans="1:21" ht="18">
      <c r="A19" s="38" t="s">
        <v>7</v>
      </c>
      <c r="B19" s="39">
        <f>INDEX(TariffsDD!$A$3:$Z$62,MATCH('DD Calculator'!$B$2,TariffsDD!$A$3:$A$62,0)+2,B$21)</f>
        <v>5</v>
      </c>
      <c r="C19" s="39" t="str">
        <f>INDEX(TariffsDD!$A$3:$Z$62,MATCH('DD Calculator'!$B$2,TariffsDD!$A$3:$A$62,0)+2,C$21)</f>
        <v>USD</v>
      </c>
      <c r="D19" s="39">
        <f>INDEX(TariffsDD!$A$3:$Z$62,MATCH('DD Calculator'!$B$2,TariffsDD!$A$3:$A$62,0)+2,D$21)</f>
        <v>40</v>
      </c>
      <c r="E19" s="39">
        <f>INDEX(TariffsDD!$A$3:$Z$62,MATCH('DD Calculator'!$B$2,TariffsDD!$A$3:$A$62,0)+2,E$21)</f>
        <v>5</v>
      </c>
      <c r="F19" s="39" t="str">
        <f>INDEX(TariffsDD!$A$3:$Z$62,MATCH('DD Calculator'!$B$2,TariffsDD!$A$3:$A$62,0)+2,F$21)</f>
        <v>USD</v>
      </c>
      <c r="G19" s="39">
        <f>INDEX(TariffsDD!$A$3:$Z$62,MATCH('DD Calculator'!$B$2,TariffsDD!$A$3:$A$62,0)+2,G$21)</f>
        <v>65</v>
      </c>
      <c r="H19" s="39">
        <f>INDEX(TariffsDD!$A$3:$Z$62,MATCH('DD Calculator'!$B$2,TariffsDD!$A$3:$A$62,0)+2,H$21)</f>
        <v>5</v>
      </c>
      <c r="I19" s="39" t="str">
        <f>INDEX(TariffsDD!$A$3:$Z$62,MATCH('DD Calculator'!$B$2,TariffsDD!$A$3:$A$62,0)+2,I$21)</f>
        <v>USD</v>
      </c>
      <c r="J19" s="39">
        <f>INDEX(TariffsDD!$A$3:$Z$62,MATCH('DD Calculator'!$B$2,TariffsDD!$A$3:$A$62,0)+2,J$21)</f>
        <v>60</v>
      </c>
      <c r="K19" s="39">
        <f>INDEX(TariffsDD!$A$3:$Z$62,MATCH('DD Calculator'!$B$2,TariffsDD!$A$3:$A$62,0)+2,K$21)</f>
        <v>5</v>
      </c>
      <c r="L19" s="39" t="str">
        <f>INDEX(TariffsDD!$A$3:$Z$62,MATCH('DD Calculator'!$B$2,TariffsDD!$A$3:$A$62,0)+2,L$21)</f>
        <v>USD</v>
      </c>
      <c r="M19" s="39">
        <f>INDEX(TariffsDD!$A$3:$Z$62,MATCH('DD Calculator'!$B$2,TariffsDD!$A$3:$A$62,0)+2,M$21)</f>
        <v>95</v>
      </c>
      <c r="N19" s="39">
        <f>INDEX(TariffsDD!$A$3:$Z$62,MATCH('DD Calculator'!$B$2,TariffsDD!$A$3:$A$62,0)+2,N$21)</f>
        <v>5</v>
      </c>
      <c r="O19" s="39" t="str">
        <f>INDEX(TariffsDD!$A$3:$Z$62,MATCH('DD Calculator'!$B$2,TariffsDD!$A$3:$A$62,0)+2,O$21)</f>
        <v>USD</v>
      </c>
      <c r="P19" s="39">
        <f>INDEX(TariffsDD!$A$3:$Z$62,MATCH('DD Calculator'!$B$2,TariffsDD!$A$3:$A$62,0)+2,P$21)</f>
        <v>70</v>
      </c>
      <c r="Q19" s="39">
        <f>INDEX(TariffsDD!$A$3:$Z$62,MATCH('DD Calculator'!$B$2,TariffsDD!$A$3:$A$62,0)+2,Q$21)</f>
        <v>5</v>
      </c>
      <c r="R19" s="39" t="str">
        <f>INDEX(TariffsDD!$A$3:$Z$62,MATCH('DD Calculator'!$B$2,TariffsDD!$A$3:$A$62,0)+2,R$21)</f>
        <v>USD</v>
      </c>
      <c r="S19" s="40">
        <f>INDEX(TariffsDD!$A$3:$Z$62,MATCH('DD Calculator'!$B$2,TariffsDD!$A$3:$A$62,0)+2,S$21)</f>
        <v>100</v>
      </c>
      <c r="U19" s="3"/>
    </row>
    <row r="20" spans="1:21" ht="18.5" thickBot="1">
      <c r="A20" s="41" t="s">
        <v>0</v>
      </c>
      <c r="B20" s="42">
        <f>INDEX(TariffsDD!$A$3:$Z$62,MATCH('DD Calculator'!$B$2,TariffsDD!$A$3:$A$62,0)+3,B$21)</f>
        <v>0</v>
      </c>
      <c r="C20" s="42" t="str">
        <f>INDEX(TariffsDD!$A$3:$Z$62,MATCH('DD Calculator'!$B$2,TariffsDD!$A$3:$A$62,0)+3,C$21)</f>
        <v>USD</v>
      </c>
      <c r="D20" s="42">
        <f>INDEX(TariffsDD!$A$3:$Z$62,MATCH('DD Calculator'!$B$2,TariffsDD!$A$3:$A$62,0)+3,D$21)</f>
        <v>45</v>
      </c>
      <c r="E20" s="42">
        <f>INDEX(TariffsDD!$A$3:$Z$62,MATCH('DD Calculator'!$B$2,TariffsDD!$A$3:$A$62,0)+3,E$21)</f>
        <v>0</v>
      </c>
      <c r="F20" s="42" t="str">
        <f>INDEX(TariffsDD!$A$3:$Z$62,MATCH('DD Calculator'!$B$2,TariffsDD!$A$3:$A$62,0)+3,F$21)</f>
        <v>USD</v>
      </c>
      <c r="G20" s="42">
        <f>INDEX(TariffsDD!$A$3:$Z$62,MATCH('DD Calculator'!$B$2,TariffsDD!$A$3:$A$62,0)+3,G$21)</f>
        <v>85</v>
      </c>
      <c r="H20" s="42">
        <f>INDEX(TariffsDD!$A$3:$Z$62,MATCH('DD Calculator'!$B$2,TariffsDD!$A$3:$A$62,0)+3,H$21)</f>
        <v>0</v>
      </c>
      <c r="I20" s="42" t="str">
        <f>INDEX(TariffsDD!$A$3:$Z$62,MATCH('DD Calculator'!$B$2,TariffsDD!$A$3:$A$62,0)+3,I$21)</f>
        <v>USD</v>
      </c>
      <c r="J20" s="42">
        <f>INDEX(TariffsDD!$A$3:$Z$62,MATCH('DD Calculator'!$B$2,TariffsDD!$A$3:$A$62,0)+3,J$21)</f>
        <v>85</v>
      </c>
      <c r="K20" s="42">
        <f>INDEX(TariffsDD!$A$3:$Z$62,MATCH('DD Calculator'!$B$2,TariffsDD!$A$3:$A$62,0)+3,K$21)</f>
        <v>0</v>
      </c>
      <c r="L20" s="42" t="str">
        <f>INDEX(TariffsDD!$A$3:$Z$62,MATCH('DD Calculator'!$B$2,TariffsDD!$A$3:$A$62,0)+3,L$21)</f>
        <v>USD</v>
      </c>
      <c r="M20" s="42">
        <f>INDEX(TariffsDD!$A$3:$Z$62,MATCH('DD Calculator'!$B$2,TariffsDD!$A$3:$A$62,0)+3,M$21)</f>
        <v>115</v>
      </c>
      <c r="N20" s="42">
        <f>INDEX(TariffsDD!$A$3:$Z$62,MATCH('DD Calculator'!$B$2,TariffsDD!$A$3:$A$62,0)+3,N$21)</f>
        <v>0</v>
      </c>
      <c r="O20" s="42" t="str">
        <f>INDEX(TariffsDD!$A$3:$Z$62,MATCH('DD Calculator'!$B$2,TariffsDD!$A$3:$A$62,0)+3,O$21)</f>
        <v>USD</v>
      </c>
      <c r="P20" s="42">
        <f>INDEX(TariffsDD!$A$3:$Z$62,MATCH('DD Calculator'!$B$2,TariffsDD!$A$3:$A$62,0)+3,P$21)</f>
        <v>90</v>
      </c>
      <c r="Q20" s="42">
        <f>INDEX(TariffsDD!$A$3:$Z$62,MATCH('DD Calculator'!$B$2,TariffsDD!$A$3:$A$62,0)+3,Q$21)</f>
        <v>0</v>
      </c>
      <c r="R20" s="42" t="str">
        <f>INDEX(TariffsDD!$A$3:$Z$62,MATCH('DD Calculator'!$B$2,TariffsDD!$A$3:$A$62,0)+3,R$21)</f>
        <v>USD</v>
      </c>
      <c r="S20" s="43">
        <f>INDEX(TariffsDD!$A$3:$Z$62,MATCH('DD Calculator'!$B$2,TariffsDD!$A$3:$A$62,0)+3,S$21)</f>
        <v>125</v>
      </c>
      <c r="U20" s="3"/>
    </row>
    <row r="21" spans="1:21">
      <c r="B21" s="2">
        <v>3</v>
      </c>
      <c r="C21" s="2">
        <v>4</v>
      </c>
      <c r="D21" s="2">
        <v>5</v>
      </c>
      <c r="E21" s="2">
        <v>6</v>
      </c>
      <c r="F21" s="2">
        <v>7</v>
      </c>
      <c r="G21" s="2">
        <v>8</v>
      </c>
      <c r="H21" s="2">
        <v>9</v>
      </c>
      <c r="I21" s="2">
        <v>10</v>
      </c>
      <c r="J21" s="2">
        <v>11</v>
      </c>
      <c r="K21" s="2">
        <v>12</v>
      </c>
      <c r="L21" s="2">
        <v>13</v>
      </c>
      <c r="M21" s="2">
        <v>14</v>
      </c>
      <c r="N21" s="2">
        <v>15</v>
      </c>
      <c r="O21" s="2">
        <v>16</v>
      </c>
      <c r="P21" s="2">
        <v>17</v>
      </c>
      <c r="Q21" s="2">
        <v>18</v>
      </c>
      <c r="R21" s="2">
        <v>19</v>
      </c>
      <c r="S21" s="2">
        <v>20</v>
      </c>
    </row>
    <row r="22" spans="1:21">
      <c r="B22" s="86" t="s">
        <v>58</v>
      </c>
      <c r="C22" s="87"/>
      <c r="D22" s="87"/>
      <c r="E22" s="87"/>
      <c r="F22" s="87"/>
      <c r="G22" s="87"/>
      <c r="H22" s="87"/>
      <c r="I22" s="87"/>
      <c r="J22" s="87"/>
      <c r="K22" s="87"/>
      <c r="L22" s="87"/>
      <c r="M22" s="87"/>
      <c r="N22" s="87"/>
      <c r="O22" s="87"/>
      <c r="P22" s="87"/>
      <c r="Q22" s="87"/>
      <c r="R22" s="87"/>
      <c r="S22" s="88"/>
    </row>
    <row r="23" spans="1:21">
      <c r="B23" s="89"/>
      <c r="C23" s="90"/>
      <c r="D23" s="90"/>
      <c r="E23" s="90"/>
      <c r="F23" s="90"/>
      <c r="G23" s="90"/>
      <c r="H23" s="90"/>
      <c r="I23" s="90"/>
      <c r="J23" s="90"/>
      <c r="K23" s="90"/>
      <c r="L23" s="90"/>
      <c r="M23" s="90"/>
      <c r="N23" s="90"/>
      <c r="O23" s="90"/>
      <c r="P23" s="90"/>
      <c r="Q23" s="90"/>
      <c r="R23" s="90"/>
      <c r="S23" s="91"/>
    </row>
    <row r="24" spans="1:21">
      <c r="B24" s="89"/>
      <c r="C24" s="90"/>
      <c r="D24" s="90"/>
      <c r="E24" s="90"/>
      <c r="F24" s="90"/>
      <c r="G24" s="90"/>
      <c r="H24" s="90"/>
      <c r="I24" s="90"/>
      <c r="J24" s="90"/>
      <c r="K24" s="90"/>
      <c r="L24" s="90"/>
      <c r="M24" s="90"/>
      <c r="N24" s="90"/>
      <c r="O24" s="90"/>
      <c r="P24" s="90"/>
      <c r="Q24" s="90"/>
      <c r="R24" s="90"/>
      <c r="S24" s="91"/>
    </row>
    <row r="25" spans="1:21">
      <c r="B25" s="89"/>
      <c r="C25" s="90"/>
      <c r="D25" s="90"/>
      <c r="E25" s="90"/>
      <c r="F25" s="90"/>
      <c r="G25" s="90"/>
      <c r="H25" s="90"/>
      <c r="I25" s="90"/>
      <c r="J25" s="90"/>
      <c r="K25" s="90"/>
      <c r="L25" s="90"/>
      <c r="M25" s="90"/>
      <c r="N25" s="90"/>
      <c r="O25" s="90"/>
      <c r="P25" s="90"/>
      <c r="Q25" s="90"/>
      <c r="R25" s="90"/>
      <c r="S25" s="91"/>
    </row>
    <row r="26" spans="1:21">
      <c r="B26" s="89"/>
      <c r="C26" s="90"/>
      <c r="D26" s="90"/>
      <c r="E26" s="90"/>
      <c r="F26" s="90"/>
      <c r="G26" s="90"/>
      <c r="H26" s="90"/>
      <c r="I26" s="90"/>
      <c r="J26" s="90"/>
      <c r="K26" s="90"/>
      <c r="L26" s="90"/>
      <c r="M26" s="90"/>
      <c r="N26" s="90"/>
      <c r="O26" s="90"/>
      <c r="P26" s="90"/>
      <c r="Q26" s="90"/>
      <c r="R26" s="90"/>
      <c r="S26" s="91"/>
    </row>
    <row r="27" spans="1:21">
      <c r="B27" s="89"/>
      <c r="C27" s="90"/>
      <c r="D27" s="90"/>
      <c r="E27" s="90"/>
      <c r="F27" s="90"/>
      <c r="G27" s="90"/>
      <c r="H27" s="90"/>
      <c r="I27" s="90"/>
      <c r="J27" s="90"/>
      <c r="K27" s="90"/>
      <c r="L27" s="90"/>
      <c r="M27" s="90"/>
      <c r="N27" s="90"/>
      <c r="O27" s="90"/>
      <c r="P27" s="90"/>
      <c r="Q27" s="90"/>
      <c r="R27" s="90"/>
      <c r="S27" s="91"/>
    </row>
    <row r="28" spans="1:21">
      <c r="B28" s="89"/>
      <c r="C28" s="90"/>
      <c r="D28" s="90"/>
      <c r="E28" s="90"/>
      <c r="F28" s="90"/>
      <c r="G28" s="90"/>
      <c r="H28" s="90"/>
      <c r="I28" s="90"/>
      <c r="J28" s="90"/>
      <c r="K28" s="90"/>
      <c r="L28" s="90"/>
      <c r="M28" s="90"/>
      <c r="N28" s="90"/>
      <c r="O28" s="90"/>
      <c r="P28" s="90"/>
      <c r="Q28" s="90"/>
      <c r="R28" s="90"/>
      <c r="S28" s="91"/>
    </row>
    <row r="29" spans="1:21">
      <c r="B29" s="89"/>
      <c r="C29" s="90"/>
      <c r="D29" s="90"/>
      <c r="E29" s="90"/>
      <c r="F29" s="90"/>
      <c r="G29" s="90"/>
      <c r="H29" s="90"/>
      <c r="I29" s="90"/>
      <c r="J29" s="90"/>
      <c r="K29" s="90"/>
      <c r="L29" s="90"/>
      <c r="M29" s="90"/>
      <c r="N29" s="90"/>
      <c r="O29" s="90"/>
      <c r="P29" s="90"/>
      <c r="Q29" s="90"/>
      <c r="R29" s="90"/>
      <c r="S29" s="91"/>
    </row>
    <row r="30" spans="1:21">
      <c r="B30" s="89"/>
      <c r="C30" s="90"/>
      <c r="D30" s="90"/>
      <c r="E30" s="90"/>
      <c r="F30" s="90"/>
      <c r="G30" s="90"/>
      <c r="H30" s="90"/>
      <c r="I30" s="90"/>
      <c r="J30" s="90"/>
      <c r="K30" s="90"/>
      <c r="L30" s="90"/>
      <c r="M30" s="90"/>
      <c r="N30" s="90"/>
      <c r="O30" s="90"/>
      <c r="P30" s="90"/>
      <c r="Q30" s="90"/>
      <c r="R30" s="90"/>
      <c r="S30" s="91"/>
    </row>
    <row r="31" spans="1:21">
      <c r="B31" s="89"/>
      <c r="C31" s="90"/>
      <c r="D31" s="90"/>
      <c r="E31" s="90"/>
      <c r="F31" s="90"/>
      <c r="G31" s="90"/>
      <c r="H31" s="90"/>
      <c r="I31" s="90"/>
      <c r="J31" s="90"/>
      <c r="K31" s="90"/>
      <c r="L31" s="90"/>
      <c r="M31" s="90"/>
      <c r="N31" s="90"/>
      <c r="O31" s="90"/>
      <c r="P31" s="90"/>
      <c r="Q31" s="90"/>
      <c r="R31" s="90"/>
      <c r="S31" s="91"/>
    </row>
    <row r="32" spans="1:21">
      <c r="B32" s="89"/>
      <c r="C32" s="90"/>
      <c r="D32" s="90"/>
      <c r="E32" s="90"/>
      <c r="F32" s="90"/>
      <c r="G32" s="90"/>
      <c r="H32" s="90"/>
      <c r="I32" s="90"/>
      <c r="J32" s="90"/>
      <c r="K32" s="90"/>
      <c r="L32" s="90"/>
      <c r="M32" s="90"/>
      <c r="N32" s="90"/>
      <c r="O32" s="90"/>
      <c r="P32" s="90"/>
      <c r="Q32" s="90"/>
      <c r="R32" s="90"/>
      <c r="S32" s="91"/>
    </row>
    <row r="33" spans="2:19">
      <c r="B33" s="89"/>
      <c r="C33" s="90"/>
      <c r="D33" s="90"/>
      <c r="E33" s="90"/>
      <c r="F33" s="90"/>
      <c r="G33" s="90"/>
      <c r="H33" s="90"/>
      <c r="I33" s="90"/>
      <c r="J33" s="90"/>
      <c r="K33" s="90"/>
      <c r="L33" s="90"/>
      <c r="M33" s="90"/>
      <c r="N33" s="90"/>
      <c r="O33" s="90"/>
      <c r="P33" s="90"/>
      <c r="Q33" s="90"/>
      <c r="R33" s="90"/>
      <c r="S33" s="91"/>
    </row>
    <row r="34" spans="2:19">
      <c r="B34" s="92"/>
      <c r="C34" s="93"/>
      <c r="D34" s="93"/>
      <c r="E34" s="93"/>
      <c r="F34" s="93"/>
      <c r="G34" s="93"/>
      <c r="H34" s="93"/>
      <c r="I34" s="93"/>
      <c r="J34" s="93"/>
      <c r="K34" s="93"/>
      <c r="L34" s="93"/>
      <c r="M34" s="93"/>
      <c r="N34" s="93"/>
      <c r="O34" s="93"/>
      <c r="P34" s="93"/>
      <c r="Q34" s="93"/>
      <c r="R34" s="93"/>
      <c r="S34" s="94"/>
    </row>
  </sheetData>
  <sheetProtection algorithmName="SHA-512" hashValue="bOI/KDE3E2eOuumCa9BXVVG5Y9Sr44cPXI+4hHaU+ukOTMKQwMKRKFav0ImvlW3B1G1yffqca6RQ+NPvO/Arwg==" saltValue="PS8sXDt0u+gWdjbipneOkg==" spinCount="100000" sheet="1" objects="1" scenarios="1"/>
  <mergeCells count="3">
    <mergeCell ref="E1:M2"/>
    <mergeCell ref="D5:E5"/>
    <mergeCell ref="B22:S34"/>
  </mergeCells>
  <dataValidations count="4">
    <dataValidation type="list" allowBlank="1" showInputMessage="1" showErrorMessage="1" sqref="B2" xr:uid="{0B2093EE-F5D6-4BCC-9252-8B64FE9FFF21}">
      <formula1>$U$2</formula1>
    </dataValidation>
    <dataValidation type="list" allowBlank="1" showInputMessage="1" showErrorMessage="1" sqref="B3" xr:uid="{B6A4C26D-65A5-4135-8E70-F69434AF3DA0}">
      <formula1>$T$2:$T$9</formula1>
    </dataValidation>
    <dataValidation type="date" allowBlank="1" showInputMessage="1" showErrorMessage="1" error="Please check if the date is correct !! " prompt="Please enter a valid date value (MM/DD/YYYY)" sqref="B4" xr:uid="{D232870F-C5D5-4B4D-BF91-198EB6BE5752}">
      <formula1>1</formula1>
      <formula2>73051</formula2>
    </dataValidation>
    <dataValidation type="date" operator="greaterThanOrEqual" allowBlank="1" showInputMessage="1" showErrorMessage="1" error="Please check if the date is correct !! " prompt="Please enter a valid date value (MM/DD/YYYY)" sqref="B5" xr:uid="{800B1C63-7105-47C1-AAA9-547DC1BC6FE9}">
      <formula1>B4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70"/>
  <sheetViews>
    <sheetView tabSelected="1" topLeftCell="A44" zoomScale="85" zoomScaleNormal="85" workbookViewId="0">
      <selection activeCell="K57" sqref="K57"/>
    </sheetView>
  </sheetViews>
  <sheetFormatPr defaultColWidth="9.1796875" defaultRowHeight="14.5"/>
  <cols>
    <col min="1" max="1" width="26.7265625" bestFit="1" customWidth="1"/>
    <col min="2" max="2" width="13.7265625" bestFit="1" customWidth="1"/>
    <col min="3" max="3" width="9.1796875" style="24"/>
    <col min="4" max="4" width="20.453125" style="24" bestFit="1" customWidth="1"/>
    <col min="5" max="6" width="9.1796875" style="24"/>
    <col min="7" max="7" width="20.453125" style="24" bestFit="1" customWidth="1"/>
    <col min="8" max="8" width="9.1796875" style="24"/>
    <col min="9" max="9" width="9.7265625" style="24" bestFit="1" customWidth="1"/>
    <col min="10" max="10" width="25.81640625" style="24" bestFit="1" customWidth="1"/>
    <col min="11" max="11" width="16.7265625" style="24" bestFit="1" customWidth="1"/>
    <col min="12" max="12" width="9.1796875" style="24"/>
    <col min="13" max="13" width="25.81640625" style="24" bestFit="1" customWidth="1"/>
    <col min="14" max="15" width="9.1796875" style="24"/>
    <col min="16" max="16" width="11.1796875" style="24" customWidth="1"/>
    <col min="17" max="18" width="9.1796875" style="24"/>
    <col min="19" max="19" width="11.1796875" style="24" customWidth="1"/>
    <col min="20" max="20" width="9.1796875" style="24"/>
  </cols>
  <sheetData>
    <row r="1" spans="1:26" ht="18.5">
      <c r="A1" s="12"/>
      <c r="B1" s="12"/>
      <c r="C1" s="13" t="s">
        <v>30</v>
      </c>
      <c r="D1" s="14" t="s">
        <v>30</v>
      </c>
      <c r="E1" s="15" t="s">
        <v>30</v>
      </c>
      <c r="F1" s="13" t="s">
        <v>31</v>
      </c>
      <c r="G1" s="14" t="s">
        <v>31</v>
      </c>
      <c r="H1" s="15" t="s">
        <v>31</v>
      </c>
      <c r="I1" s="13" t="s">
        <v>32</v>
      </c>
      <c r="J1" s="14" t="s">
        <v>32</v>
      </c>
      <c r="K1" s="15" t="s">
        <v>32</v>
      </c>
      <c r="L1" s="13" t="s">
        <v>33</v>
      </c>
      <c r="M1" s="14" t="s">
        <v>33</v>
      </c>
      <c r="N1" s="15" t="s">
        <v>33</v>
      </c>
      <c r="O1" s="13" t="s">
        <v>34</v>
      </c>
      <c r="P1" s="14" t="s">
        <v>34</v>
      </c>
      <c r="Q1" s="15" t="s">
        <v>34</v>
      </c>
      <c r="R1" s="13" t="s">
        <v>35</v>
      </c>
      <c r="S1" s="14" t="s">
        <v>35</v>
      </c>
      <c r="T1" s="15" t="s">
        <v>35</v>
      </c>
      <c r="U1" s="13" t="s">
        <v>11</v>
      </c>
      <c r="V1" s="14" t="s">
        <v>11</v>
      </c>
      <c r="W1" s="15" t="s">
        <v>11</v>
      </c>
      <c r="X1" s="13" t="s">
        <v>12</v>
      </c>
      <c r="Y1" s="14" t="s">
        <v>12</v>
      </c>
      <c r="Z1" s="15" t="s">
        <v>12</v>
      </c>
    </row>
    <row r="2" spans="1:26" ht="18.5">
      <c r="A2" s="12" t="s">
        <v>29</v>
      </c>
      <c r="B2" s="12" t="s">
        <v>8</v>
      </c>
      <c r="C2" s="16" t="s">
        <v>2</v>
      </c>
      <c r="D2" s="16" t="s">
        <v>3</v>
      </c>
      <c r="E2" s="16" t="s">
        <v>4</v>
      </c>
      <c r="F2" s="16" t="s">
        <v>2</v>
      </c>
      <c r="G2" s="16" t="s">
        <v>3</v>
      </c>
      <c r="H2" s="16" t="s">
        <v>4</v>
      </c>
      <c r="I2" s="16" t="s">
        <v>2</v>
      </c>
      <c r="J2" s="16" t="s">
        <v>3</v>
      </c>
      <c r="K2" s="16" t="s">
        <v>4</v>
      </c>
      <c r="L2" s="16" t="s">
        <v>2</v>
      </c>
      <c r="M2" s="16" t="s">
        <v>3</v>
      </c>
      <c r="N2" s="16" t="s">
        <v>4</v>
      </c>
      <c r="O2" s="16" t="s">
        <v>2</v>
      </c>
      <c r="P2" s="16" t="s">
        <v>3</v>
      </c>
      <c r="Q2" s="16" t="s">
        <v>4</v>
      </c>
      <c r="R2" s="16" t="s">
        <v>2</v>
      </c>
      <c r="S2" s="16" t="s">
        <v>3</v>
      </c>
      <c r="T2" s="16" t="s">
        <v>4</v>
      </c>
      <c r="U2" s="16" t="s">
        <v>2</v>
      </c>
      <c r="V2" s="16" t="s">
        <v>3</v>
      </c>
      <c r="W2" s="16" t="s">
        <v>4</v>
      </c>
      <c r="X2" s="16" t="s">
        <v>2</v>
      </c>
      <c r="Y2" s="16" t="s">
        <v>3</v>
      </c>
      <c r="Z2" s="16" t="s">
        <v>4</v>
      </c>
    </row>
    <row r="3" spans="1:26" ht="18.5">
      <c r="A3" s="21" t="s">
        <v>21</v>
      </c>
      <c r="B3" s="21" t="s">
        <v>1</v>
      </c>
      <c r="C3" s="52">
        <v>7</v>
      </c>
      <c r="D3" s="53"/>
      <c r="E3" s="52"/>
      <c r="F3" s="52">
        <v>7</v>
      </c>
      <c r="G3" s="53"/>
      <c r="H3" s="52"/>
      <c r="I3" s="52">
        <v>7</v>
      </c>
      <c r="J3" s="53"/>
      <c r="K3" s="52"/>
      <c r="L3" s="52">
        <v>7</v>
      </c>
      <c r="M3" s="53"/>
      <c r="N3" s="52"/>
      <c r="O3" s="52"/>
      <c r="P3" s="53"/>
      <c r="Q3" s="52"/>
      <c r="R3" s="52"/>
      <c r="S3" s="53"/>
      <c r="T3" s="52"/>
      <c r="U3" s="52"/>
      <c r="V3" s="53"/>
      <c r="W3" s="52"/>
      <c r="X3" s="52"/>
      <c r="Y3" s="53"/>
      <c r="Z3" s="52"/>
    </row>
    <row r="4" spans="1:26" ht="18.5">
      <c r="A4" s="67" t="s">
        <v>21</v>
      </c>
      <c r="B4" s="22" t="s">
        <v>5</v>
      </c>
      <c r="C4" s="54">
        <v>8</v>
      </c>
      <c r="D4" s="54" t="str">
        <f>IF('STO Calculator'!$B$1="YES","EUR","USD")</f>
        <v>USD</v>
      </c>
      <c r="E4" s="54">
        <v>10</v>
      </c>
      <c r="F4" s="54">
        <v>8</v>
      </c>
      <c r="G4" s="54" t="str">
        <f>IF('STO Calculator'!$B$1="YES","EUR","USD")</f>
        <v>USD</v>
      </c>
      <c r="H4" s="54">
        <v>15</v>
      </c>
      <c r="I4" s="54">
        <v>8</v>
      </c>
      <c r="J4" s="54" t="str">
        <f>IF('STO Calculator'!$B$1="YES","EUR","USD")</f>
        <v>USD</v>
      </c>
      <c r="K4" s="54">
        <v>10</v>
      </c>
      <c r="L4" s="54">
        <v>8</v>
      </c>
      <c r="M4" s="54" t="str">
        <f>IF('STO Calculator'!$B$1="YES","EUR","USD")</f>
        <v>USD</v>
      </c>
      <c r="N4" s="54">
        <v>15</v>
      </c>
      <c r="O4" s="54"/>
      <c r="P4" s="54" t="str">
        <f>IF('STO Calculator'!$B$1="YES","EUR","USD")</f>
        <v>USD</v>
      </c>
      <c r="Q4" s="54"/>
      <c r="R4" s="54"/>
      <c r="S4" s="54" t="str">
        <f>IF('STO Calculator'!$B$1="YES","EUR","USD")</f>
        <v>USD</v>
      </c>
      <c r="T4" s="54"/>
      <c r="U4" s="54"/>
      <c r="V4" s="54" t="str">
        <f>IF('STO Calculator'!$B$1="YES","EUR","USD")</f>
        <v>USD</v>
      </c>
      <c r="W4" s="54"/>
      <c r="X4" s="54"/>
      <c r="Y4" s="54" t="str">
        <f>IF('STO Calculator'!$B$1="YES","EUR","USD")</f>
        <v>USD</v>
      </c>
      <c r="Z4" s="54"/>
    </row>
    <row r="5" spans="1:26" ht="18.5">
      <c r="A5" s="67" t="s">
        <v>21</v>
      </c>
      <c r="B5" s="22" t="s">
        <v>7</v>
      </c>
      <c r="C5" s="54"/>
      <c r="D5" s="54" t="str">
        <f>IF('STO Calculator'!$B$1="YES","EUR","USD")</f>
        <v>USD</v>
      </c>
      <c r="E5" s="55"/>
      <c r="F5" s="54"/>
      <c r="G5" s="54" t="str">
        <f>IF('STO Calculator'!$B$1="YES","EUR","USD")</f>
        <v>USD</v>
      </c>
      <c r="H5" s="54"/>
      <c r="I5" s="54"/>
      <c r="J5" s="54" t="str">
        <f>IF('STO Calculator'!$B$1="YES","EUR","USD")</f>
        <v>USD</v>
      </c>
      <c r="K5" s="54"/>
      <c r="L5" s="54"/>
      <c r="M5" s="54" t="str">
        <f>IF('STO Calculator'!$B$1="YES","EUR","USD")</f>
        <v>USD</v>
      </c>
      <c r="N5" s="54"/>
      <c r="O5" s="54"/>
      <c r="P5" s="54" t="str">
        <f>IF('STO Calculator'!$B$1="YES","EUR","USD")</f>
        <v>USD</v>
      </c>
      <c r="Q5" s="54"/>
      <c r="R5" s="54"/>
      <c r="S5" s="54" t="str">
        <f>IF('STO Calculator'!$B$1="YES","EUR","USD")</f>
        <v>USD</v>
      </c>
      <c r="T5" s="54"/>
      <c r="U5" s="54"/>
      <c r="V5" s="54" t="str">
        <f>IF('STO Calculator'!$B$1="YES","EUR","USD")</f>
        <v>USD</v>
      </c>
      <c r="W5" s="54"/>
      <c r="X5" s="54"/>
      <c r="Y5" s="54" t="str">
        <f>IF('STO Calculator'!$B$1="YES","EUR","USD")</f>
        <v>USD</v>
      </c>
      <c r="Z5" s="54"/>
    </row>
    <row r="6" spans="1:26" ht="18.5">
      <c r="A6" s="68" t="s">
        <v>21</v>
      </c>
      <c r="B6" s="23" t="s">
        <v>0</v>
      </c>
      <c r="C6" s="56"/>
      <c r="D6" s="54" t="str">
        <f>IF('STO Calculator'!$B$1="YES","EUR","USD")</f>
        <v>USD</v>
      </c>
      <c r="E6" s="56">
        <v>15</v>
      </c>
      <c r="F6" s="56"/>
      <c r="G6" s="54" t="str">
        <f>IF('STO Calculator'!$B$1="YES","EUR","USD")</f>
        <v>USD</v>
      </c>
      <c r="H6" s="56">
        <v>20</v>
      </c>
      <c r="I6" s="56"/>
      <c r="J6" s="54" t="str">
        <f>IF('STO Calculator'!$B$1="YES","EUR","USD")</f>
        <v>USD</v>
      </c>
      <c r="K6" s="56">
        <v>15</v>
      </c>
      <c r="L6" s="56"/>
      <c r="M6" s="54" t="str">
        <f>IF('STO Calculator'!$B$1="YES","EUR","USD")</f>
        <v>USD</v>
      </c>
      <c r="N6" s="56">
        <v>20</v>
      </c>
      <c r="O6" s="56"/>
      <c r="P6" s="54" t="str">
        <f>IF('STO Calculator'!$B$1="YES","EUR","USD")</f>
        <v>USD</v>
      </c>
      <c r="Q6" s="56"/>
      <c r="R6" s="56"/>
      <c r="S6" s="54" t="str">
        <f>IF('STO Calculator'!$B$1="YES","EUR","USD")</f>
        <v>USD</v>
      </c>
      <c r="T6" s="56"/>
      <c r="U6" s="56"/>
      <c r="V6" s="54" t="str">
        <f>IF('STO Calculator'!$B$1="YES","EUR","USD")</f>
        <v>USD</v>
      </c>
      <c r="W6" s="56"/>
      <c r="X6" s="56"/>
      <c r="Y6" s="54" t="str">
        <f>IF('STO Calculator'!$B$1="YES","EUR","USD")</f>
        <v>USD</v>
      </c>
      <c r="Z6" s="56"/>
    </row>
    <row r="7" spans="1:26" ht="18.5">
      <c r="A7" s="17" t="s">
        <v>19</v>
      </c>
      <c r="B7" s="17" t="s">
        <v>1</v>
      </c>
      <c r="C7" s="57">
        <v>7</v>
      </c>
      <c r="D7" s="58" t="s">
        <v>10</v>
      </c>
      <c r="E7" s="57"/>
      <c r="F7" s="57">
        <v>7</v>
      </c>
      <c r="G7" s="58" t="s">
        <v>10</v>
      </c>
      <c r="H7" s="57"/>
      <c r="I7" s="57">
        <v>7</v>
      </c>
      <c r="J7" s="58" t="s">
        <v>10</v>
      </c>
      <c r="K7" s="57"/>
      <c r="L7" s="57">
        <v>7</v>
      </c>
      <c r="M7" s="58" t="s">
        <v>10</v>
      </c>
      <c r="N7" s="57"/>
      <c r="O7" s="57">
        <v>0</v>
      </c>
      <c r="P7" s="58" t="s">
        <v>10</v>
      </c>
      <c r="Q7" s="57"/>
      <c r="R7" s="57">
        <v>0</v>
      </c>
      <c r="S7" s="58" t="s">
        <v>10</v>
      </c>
      <c r="T7" s="57"/>
      <c r="U7" s="57">
        <v>0</v>
      </c>
      <c r="V7" s="58" t="s">
        <v>10</v>
      </c>
      <c r="W7" s="57"/>
      <c r="X7" s="57">
        <v>0</v>
      </c>
      <c r="Y7" s="58" t="s">
        <v>10</v>
      </c>
      <c r="Z7" s="57"/>
    </row>
    <row r="8" spans="1:26" ht="18.5">
      <c r="A8" s="69" t="s">
        <v>19</v>
      </c>
      <c r="B8" s="18" t="s">
        <v>5</v>
      </c>
      <c r="C8" s="59">
        <v>8</v>
      </c>
      <c r="D8" s="59" t="str">
        <f>IF('STO Calculator'!$B$1="YES","EUR","USD")</f>
        <v>USD</v>
      </c>
      <c r="E8" s="59">
        <v>10</v>
      </c>
      <c r="F8" s="59">
        <v>8</v>
      </c>
      <c r="G8" s="59" t="str">
        <f>IF('STO Calculator'!$B$1="YES","EUR","USD")</f>
        <v>USD</v>
      </c>
      <c r="H8" s="59">
        <v>15</v>
      </c>
      <c r="I8" s="59">
        <v>8</v>
      </c>
      <c r="J8" s="59" t="str">
        <f>IF('STO Calculator'!$B$1="YES","EUR","USD")</f>
        <v>USD</v>
      </c>
      <c r="K8" s="59">
        <v>10</v>
      </c>
      <c r="L8" s="59">
        <v>8</v>
      </c>
      <c r="M8" s="59" t="str">
        <f>IF('STO Calculator'!$B$1="YES","EUR","USD")</f>
        <v>USD</v>
      </c>
      <c r="N8" s="59">
        <v>15</v>
      </c>
      <c r="O8" s="59"/>
      <c r="P8" s="59" t="str">
        <f>IF('STO Calculator'!$B$1="YES","EUR","USD")</f>
        <v>USD</v>
      </c>
      <c r="Q8" s="59"/>
      <c r="R8" s="59"/>
      <c r="S8" s="59" t="str">
        <f>IF('STO Calculator'!$B$1="YES","EUR","USD")</f>
        <v>USD</v>
      </c>
      <c r="T8" s="59"/>
      <c r="U8" s="59"/>
      <c r="V8" s="59" t="str">
        <f>IF('STO Calculator'!$B$1="YES","EUR","USD")</f>
        <v>USD</v>
      </c>
      <c r="W8" s="59"/>
      <c r="X8" s="59"/>
      <c r="Y8" s="59" t="str">
        <f>IF('STO Calculator'!$B$1="YES","EUR","USD")</f>
        <v>USD</v>
      </c>
      <c r="Z8" s="59"/>
    </row>
    <row r="9" spans="1:26" ht="18.5">
      <c r="A9" s="69" t="s">
        <v>19</v>
      </c>
      <c r="B9" s="18" t="s">
        <v>7</v>
      </c>
      <c r="C9" s="59"/>
      <c r="D9" s="59" t="str">
        <f>IF('STO Calculator'!$B$1="YES","EUR","USD")</f>
        <v>USD</v>
      </c>
      <c r="E9" s="59"/>
      <c r="F9" s="59"/>
      <c r="G9" s="59" t="str">
        <f>IF('STO Calculator'!$B$1="YES","EUR","USD")</f>
        <v>USD</v>
      </c>
      <c r="H9" s="59"/>
      <c r="I9" s="59"/>
      <c r="J9" s="59" t="str">
        <f>IF('STO Calculator'!$B$1="YES","EUR","USD")</f>
        <v>USD</v>
      </c>
      <c r="K9" s="59"/>
      <c r="L9" s="59"/>
      <c r="M9" s="59" t="str">
        <f>IF('STO Calculator'!$B$1="YES","EUR","USD")</f>
        <v>USD</v>
      </c>
      <c r="N9" s="59"/>
      <c r="O9" s="59"/>
      <c r="P9" s="59" t="str">
        <f>IF('STO Calculator'!$B$1="YES","EUR","USD")</f>
        <v>USD</v>
      </c>
      <c r="Q9" s="59"/>
      <c r="R9" s="59"/>
      <c r="S9" s="59" t="str">
        <f>IF('STO Calculator'!$B$1="YES","EUR","USD")</f>
        <v>USD</v>
      </c>
      <c r="T9" s="59"/>
      <c r="U9" s="59"/>
      <c r="V9" s="59" t="str">
        <f>IF('STO Calculator'!$B$1="YES","EUR","USD")</f>
        <v>USD</v>
      </c>
      <c r="W9" s="59"/>
      <c r="X9" s="59"/>
      <c r="Y9" s="59" t="str">
        <f>IF('STO Calculator'!$B$1="YES","EUR","USD")</f>
        <v>USD</v>
      </c>
      <c r="Z9" s="59"/>
    </row>
    <row r="10" spans="1:26" ht="18.5">
      <c r="A10" s="70" t="s">
        <v>19</v>
      </c>
      <c r="B10" s="19" t="s">
        <v>0</v>
      </c>
      <c r="C10" s="60"/>
      <c r="D10" s="60" t="str">
        <f>IF('STO Calculator'!$B$1="YES","EUR","USD")</f>
        <v>USD</v>
      </c>
      <c r="E10" s="60">
        <v>15</v>
      </c>
      <c r="F10" s="60"/>
      <c r="G10" s="60" t="str">
        <f>IF('STO Calculator'!$B$1="YES","EUR","USD")</f>
        <v>USD</v>
      </c>
      <c r="H10" s="60">
        <v>20</v>
      </c>
      <c r="I10" s="60"/>
      <c r="J10" s="60" t="str">
        <f>IF('STO Calculator'!$B$1="YES","EUR","USD")</f>
        <v>USD</v>
      </c>
      <c r="K10" s="60">
        <v>15</v>
      </c>
      <c r="L10" s="60"/>
      <c r="M10" s="60" t="str">
        <f>IF('STO Calculator'!$B$1="YES","EUR","USD")</f>
        <v>USD</v>
      </c>
      <c r="N10" s="60">
        <v>20</v>
      </c>
      <c r="O10" s="60"/>
      <c r="P10" s="60" t="str">
        <f>IF('STO Calculator'!$B$1="YES","EUR","USD")</f>
        <v>USD</v>
      </c>
      <c r="Q10" s="60">
        <v>45</v>
      </c>
      <c r="R10" s="60"/>
      <c r="S10" s="60" t="str">
        <f>IF('STO Calculator'!$B$1="YES","EUR","USD")</f>
        <v>USD</v>
      </c>
      <c r="T10" s="60">
        <v>45</v>
      </c>
      <c r="U10" s="60"/>
      <c r="V10" s="60" t="str">
        <f>IF('STO Calculator'!$B$1="YES","EUR","USD")</f>
        <v>USD</v>
      </c>
      <c r="W10" s="60">
        <v>45</v>
      </c>
      <c r="X10" s="60"/>
      <c r="Y10" s="60" t="str">
        <f>IF('STO Calculator'!$B$1="YES","EUR","USD")</f>
        <v>USD</v>
      </c>
      <c r="Z10" s="60">
        <v>55</v>
      </c>
    </row>
    <row r="11" spans="1:26" ht="18.5">
      <c r="A11" s="21" t="s">
        <v>14</v>
      </c>
      <c r="B11" s="21" t="s">
        <v>1</v>
      </c>
      <c r="C11" s="52">
        <v>5</v>
      </c>
      <c r="D11" s="53" t="s">
        <v>10</v>
      </c>
      <c r="E11" s="52"/>
      <c r="F11" s="52">
        <v>5</v>
      </c>
      <c r="G11" s="53" t="s">
        <v>10</v>
      </c>
      <c r="H11" s="52"/>
      <c r="I11" s="52">
        <v>5</v>
      </c>
      <c r="J11" s="53" t="s">
        <v>10</v>
      </c>
      <c r="K11" s="52"/>
      <c r="L11" s="52">
        <v>5</v>
      </c>
      <c r="M11" s="53" t="s">
        <v>10</v>
      </c>
      <c r="N11" s="52"/>
      <c r="O11" s="52">
        <v>0</v>
      </c>
      <c r="P11" s="53" t="s">
        <v>10</v>
      </c>
      <c r="Q11" s="52"/>
      <c r="R11" s="52">
        <v>0</v>
      </c>
      <c r="S11" s="53" t="s">
        <v>10</v>
      </c>
      <c r="T11" s="52"/>
      <c r="U11" s="52">
        <v>0</v>
      </c>
      <c r="V11" s="53" t="s">
        <v>10</v>
      </c>
      <c r="W11" s="52"/>
      <c r="X11" s="52">
        <v>0</v>
      </c>
      <c r="Y11" s="53" t="s">
        <v>10</v>
      </c>
      <c r="Z11" s="52"/>
    </row>
    <row r="12" spans="1:26" ht="18.5">
      <c r="A12" s="71" t="s">
        <v>14</v>
      </c>
      <c r="B12" s="22" t="s">
        <v>5</v>
      </c>
      <c r="C12" s="54">
        <v>10</v>
      </c>
      <c r="D12" s="54" t="str">
        <f>IF('STO Calculator'!$B$1="YES","EUR","USD")</f>
        <v>USD</v>
      </c>
      <c r="E12" s="54">
        <v>15</v>
      </c>
      <c r="F12" s="54">
        <v>10</v>
      </c>
      <c r="G12" s="54" t="str">
        <f>IF('STO Calculator'!$B$1="YES","EUR","USD")</f>
        <v>USD</v>
      </c>
      <c r="H12" s="54">
        <v>25</v>
      </c>
      <c r="I12" s="54">
        <v>10</v>
      </c>
      <c r="J12" s="54" t="str">
        <f>IF('STO Calculator'!$B$1="YES","EUR","USD")</f>
        <v>USD</v>
      </c>
      <c r="K12" s="54">
        <v>15</v>
      </c>
      <c r="L12" s="54">
        <v>10</v>
      </c>
      <c r="M12" s="54" t="str">
        <f>IF('STO Calculator'!$B$1="YES","EUR","USD")</f>
        <v>USD</v>
      </c>
      <c r="N12" s="54">
        <v>25</v>
      </c>
      <c r="O12" s="54"/>
      <c r="P12" s="54" t="str">
        <f>IF('STO Calculator'!$B$1="YES","EUR","USD")</f>
        <v>USD</v>
      </c>
      <c r="Q12" s="54"/>
      <c r="R12" s="54"/>
      <c r="S12" s="54" t="str">
        <f>IF('STO Calculator'!$B$1="YES","EUR","USD")</f>
        <v>USD</v>
      </c>
      <c r="T12" s="54"/>
      <c r="U12" s="54"/>
      <c r="V12" s="54" t="str">
        <f>IF('STO Calculator'!$B$1="YES","EUR","USD")</f>
        <v>USD</v>
      </c>
      <c r="W12" s="54"/>
      <c r="X12" s="54"/>
      <c r="Y12" s="54" t="str">
        <f>IF('STO Calculator'!$B$1="YES","EUR","USD")</f>
        <v>USD</v>
      </c>
      <c r="Z12" s="54"/>
    </row>
    <row r="13" spans="1:26" ht="18.5">
      <c r="A13" s="71" t="s">
        <v>14</v>
      </c>
      <c r="B13" s="22" t="s">
        <v>7</v>
      </c>
      <c r="C13" s="54">
        <v>5</v>
      </c>
      <c r="D13" s="54" t="str">
        <f>IF('STO Calculator'!$B$1="YES","EUR","USD")</f>
        <v>USD</v>
      </c>
      <c r="E13" s="54">
        <v>20</v>
      </c>
      <c r="F13" s="54">
        <v>5</v>
      </c>
      <c r="G13" s="54" t="str">
        <f>IF('STO Calculator'!$B$1="YES","EUR","USD")</f>
        <v>USD</v>
      </c>
      <c r="H13" s="54">
        <v>30</v>
      </c>
      <c r="I13" s="54">
        <v>5</v>
      </c>
      <c r="J13" s="54" t="str">
        <f>IF('STO Calculator'!$B$1="YES","EUR","USD")</f>
        <v>USD</v>
      </c>
      <c r="K13" s="54">
        <v>20</v>
      </c>
      <c r="L13" s="54">
        <v>5</v>
      </c>
      <c r="M13" s="54" t="str">
        <f>IF('STO Calculator'!$B$1="YES","EUR","USD")</f>
        <v>USD</v>
      </c>
      <c r="N13" s="54">
        <v>30</v>
      </c>
      <c r="O13" s="54"/>
      <c r="P13" s="54" t="str">
        <f>IF('STO Calculator'!$B$1="YES","EUR","USD")</f>
        <v>USD</v>
      </c>
      <c r="Q13" s="54"/>
      <c r="R13" s="54"/>
      <c r="S13" s="54" t="str">
        <f>IF('STO Calculator'!$B$1="YES","EUR","USD")</f>
        <v>USD</v>
      </c>
      <c r="T13" s="54"/>
      <c r="U13" s="54"/>
      <c r="V13" s="54" t="str">
        <f>IF('STO Calculator'!$B$1="YES","EUR","USD")</f>
        <v>USD</v>
      </c>
      <c r="W13" s="54"/>
      <c r="X13" s="54"/>
      <c r="Y13" s="54" t="str">
        <f>IF('STO Calculator'!$B$1="YES","EUR","USD")</f>
        <v>USD</v>
      </c>
      <c r="Z13" s="54"/>
    </row>
    <row r="14" spans="1:26" ht="18.5">
      <c r="A14" s="72" t="s">
        <v>14</v>
      </c>
      <c r="B14" s="23" t="s">
        <v>0</v>
      </c>
      <c r="C14" s="56"/>
      <c r="D14" s="54" t="str">
        <f>IF('STO Calculator'!$B$1="YES","EUR","USD")</f>
        <v>USD</v>
      </c>
      <c r="E14" s="56">
        <v>30</v>
      </c>
      <c r="F14" s="56"/>
      <c r="G14" s="54" t="str">
        <f>IF('STO Calculator'!$B$1="YES","EUR","USD")</f>
        <v>USD</v>
      </c>
      <c r="H14" s="56">
        <v>40</v>
      </c>
      <c r="I14" s="56"/>
      <c r="J14" s="54" t="str">
        <f>IF('STO Calculator'!$B$1="YES","EUR","USD")</f>
        <v>USD</v>
      </c>
      <c r="K14" s="56">
        <v>30</v>
      </c>
      <c r="L14" s="56"/>
      <c r="M14" s="54" t="str">
        <f>IF('STO Calculator'!$B$1="YES","EUR","USD")</f>
        <v>USD</v>
      </c>
      <c r="N14" s="56">
        <v>40</v>
      </c>
      <c r="O14" s="56"/>
      <c r="P14" s="54" t="str">
        <f>IF('STO Calculator'!$B$1="YES","EUR","USD")</f>
        <v>USD</v>
      </c>
      <c r="Q14" s="56">
        <v>70</v>
      </c>
      <c r="R14" s="56"/>
      <c r="S14" s="54" t="str">
        <f>IF('STO Calculator'!$B$1="YES","EUR","USD")</f>
        <v>USD</v>
      </c>
      <c r="T14" s="56">
        <v>100</v>
      </c>
      <c r="U14" s="56"/>
      <c r="V14" s="54" t="str">
        <f>IF('STO Calculator'!$B$1="YES","EUR","USD")</f>
        <v>USD</v>
      </c>
      <c r="W14" s="56">
        <v>55</v>
      </c>
      <c r="X14" s="56"/>
      <c r="Y14" s="54" t="str">
        <f>IF('STO Calculator'!$B$1="YES","EUR","USD")</f>
        <v>USD</v>
      </c>
      <c r="Z14" s="56">
        <v>80</v>
      </c>
    </row>
    <row r="15" spans="1:26" ht="18.5">
      <c r="A15" s="17" t="s">
        <v>13</v>
      </c>
      <c r="B15" s="17" t="s">
        <v>1</v>
      </c>
      <c r="C15" s="57">
        <v>10</v>
      </c>
      <c r="D15" s="58" t="s">
        <v>10</v>
      </c>
      <c r="E15" s="57"/>
      <c r="F15" s="57">
        <v>10</v>
      </c>
      <c r="G15" s="58" t="s">
        <v>10</v>
      </c>
      <c r="H15" s="57"/>
      <c r="I15" s="57">
        <v>10</v>
      </c>
      <c r="J15" s="58" t="s">
        <v>10</v>
      </c>
      <c r="K15" s="57"/>
      <c r="L15" s="57">
        <v>10</v>
      </c>
      <c r="M15" s="58" t="s">
        <v>10</v>
      </c>
      <c r="N15" s="57"/>
      <c r="O15" s="57">
        <v>0</v>
      </c>
      <c r="P15" s="58" t="s">
        <v>10</v>
      </c>
      <c r="Q15" s="57"/>
      <c r="R15" s="57">
        <v>0</v>
      </c>
      <c r="S15" s="58" t="s">
        <v>10</v>
      </c>
      <c r="T15" s="57"/>
      <c r="U15" s="57">
        <v>0</v>
      </c>
      <c r="V15" s="58" t="s">
        <v>10</v>
      </c>
      <c r="W15" s="57"/>
      <c r="X15" s="57">
        <v>0</v>
      </c>
      <c r="Y15" s="58" t="s">
        <v>10</v>
      </c>
      <c r="Z15" s="57"/>
    </row>
    <row r="16" spans="1:26" ht="18.5">
      <c r="A16" s="69" t="s">
        <v>13</v>
      </c>
      <c r="B16" s="18" t="s">
        <v>5</v>
      </c>
      <c r="C16" s="59">
        <v>5</v>
      </c>
      <c r="D16" s="59" t="str">
        <f>IF('STO Calculator'!$B$1="YES","EUR","USD")</f>
        <v>USD</v>
      </c>
      <c r="E16" s="59">
        <v>15</v>
      </c>
      <c r="F16" s="59">
        <v>5</v>
      </c>
      <c r="G16" s="59" t="str">
        <f>IF('STO Calculator'!$B$1="YES","EUR","USD")</f>
        <v>USD</v>
      </c>
      <c r="H16" s="59">
        <v>25</v>
      </c>
      <c r="I16" s="59">
        <v>5</v>
      </c>
      <c r="J16" s="59" t="str">
        <f>IF('STO Calculator'!$B$1="YES","EUR","USD")</f>
        <v>USD</v>
      </c>
      <c r="K16" s="59">
        <v>15</v>
      </c>
      <c r="L16" s="59">
        <v>5</v>
      </c>
      <c r="M16" s="59" t="str">
        <f>IF('STO Calculator'!$B$1="YES","EUR","USD")</f>
        <v>USD</v>
      </c>
      <c r="N16" s="59">
        <v>25</v>
      </c>
      <c r="O16" s="59"/>
      <c r="P16" s="59" t="str">
        <f>IF('STO Calculator'!$B$1="YES","EUR","USD")</f>
        <v>USD</v>
      </c>
      <c r="Q16" s="59"/>
      <c r="R16" s="59"/>
      <c r="S16" s="59" t="str">
        <f>IF('STO Calculator'!$B$1="YES","EUR","USD")</f>
        <v>USD</v>
      </c>
      <c r="T16" s="59"/>
      <c r="U16" s="59"/>
      <c r="V16" s="59" t="str">
        <f>IF('STO Calculator'!$B$1="YES","EUR","USD")</f>
        <v>USD</v>
      </c>
      <c r="W16" s="59"/>
      <c r="X16" s="59"/>
      <c r="Y16" s="59" t="str">
        <f>IF('STO Calculator'!$B$1="YES","EUR","USD")</f>
        <v>USD</v>
      </c>
      <c r="Z16" s="59"/>
    </row>
    <row r="17" spans="1:26" ht="18.5">
      <c r="A17" s="69" t="s">
        <v>13</v>
      </c>
      <c r="B17" s="18" t="s">
        <v>7</v>
      </c>
      <c r="C17" s="59">
        <v>5</v>
      </c>
      <c r="D17" s="59" t="str">
        <f>IF('STO Calculator'!$B$1="YES","EUR","USD")</f>
        <v>USD</v>
      </c>
      <c r="E17" s="59">
        <v>20</v>
      </c>
      <c r="F17" s="59">
        <v>5</v>
      </c>
      <c r="G17" s="59" t="str">
        <f>IF('STO Calculator'!$B$1="YES","EUR","USD")</f>
        <v>USD</v>
      </c>
      <c r="H17" s="59">
        <v>30</v>
      </c>
      <c r="I17" s="59">
        <v>5</v>
      </c>
      <c r="J17" s="59" t="str">
        <f>IF('STO Calculator'!$B$1="YES","EUR","USD")</f>
        <v>USD</v>
      </c>
      <c r="K17" s="59">
        <v>20</v>
      </c>
      <c r="L17" s="59">
        <v>5</v>
      </c>
      <c r="M17" s="59" t="str">
        <f>IF('STO Calculator'!$B$1="YES","EUR","USD")</f>
        <v>USD</v>
      </c>
      <c r="N17" s="59">
        <v>30</v>
      </c>
      <c r="O17" s="59"/>
      <c r="P17" s="59" t="str">
        <f>IF('STO Calculator'!$B$1="YES","EUR","USD")</f>
        <v>USD</v>
      </c>
      <c r="Q17" s="59"/>
      <c r="R17" s="59"/>
      <c r="S17" s="59" t="str">
        <f>IF('STO Calculator'!$B$1="YES","EUR","USD")</f>
        <v>USD</v>
      </c>
      <c r="T17" s="59"/>
      <c r="U17" s="59"/>
      <c r="V17" s="59" t="str">
        <f>IF('STO Calculator'!$B$1="YES","EUR","USD")</f>
        <v>USD</v>
      </c>
      <c r="W17" s="59"/>
      <c r="X17" s="59"/>
      <c r="Y17" s="59" t="str">
        <f>IF('STO Calculator'!$B$1="YES","EUR","USD")</f>
        <v>USD</v>
      </c>
      <c r="Z17" s="59"/>
    </row>
    <row r="18" spans="1:26" ht="18.5">
      <c r="A18" s="70" t="s">
        <v>13</v>
      </c>
      <c r="B18" s="19" t="s">
        <v>0</v>
      </c>
      <c r="C18" s="60"/>
      <c r="D18" s="59" t="str">
        <f>IF('STO Calculator'!$B$1="YES","EUR","USD")</f>
        <v>USD</v>
      </c>
      <c r="E18" s="60">
        <v>30</v>
      </c>
      <c r="F18" s="60"/>
      <c r="G18" s="59" t="str">
        <f>IF('STO Calculator'!$B$1="YES","EUR","USD")</f>
        <v>USD</v>
      </c>
      <c r="H18" s="60">
        <v>40</v>
      </c>
      <c r="I18" s="60"/>
      <c r="J18" s="59" t="str">
        <f>IF('STO Calculator'!$B$1="YES","EUR","USD")</f>
        <v>USD</v>
      </c>
      <c r="K18" s="60">
        <v>30</v>
      </c>
      <c r="L18" s="60"/>
      <c r="M18" s="59" t="str">
        <f>IF('STO Calculator'!$B$1="YES","EUR","USD")</f>
        <v>USD</v>
      </c>
      <c r="N18" s="60">
        <v>40</v>
      </c>
      <c r="O18" s="60"/>
      <c r="P18" s="59" t="str">
        <f>IF('STO Calculator'!$B$1="YES","EUR","USD")</f>
        <v>USD</v>
      </c>
      <c r="Q18" s="60">
        <v>70</v>
      </c>
      <c r="R18" s="60"/>
      <c r="S18" s="59" t="str">
        <f>IF('STO Calculator'!$B$1="YES","EUR","USD")</f>
        <v>USD</v>
      </c>
      <c r="T18" s="60">
        <v>100</v>
      </c>
      <c r="U18" s="60"/>
      <c r="V18" s="59" t="str">
        <f>IF('STO Calculator'!$B$1="YES","EUR","USD")</f>
        <v>USD</v>
      </c>
      <c r="W18" s="60">
        <v>55</v>
      </c>
      <c r="X18" s="60"/>
      <c r="Y18" s="59" t="str">
        <f>IF('STO Calculator'!$B$1="YES","EUR","USD")</f>
        <v>USD</v>
      </c>
      <c r="Z18" s="60">
        <v>80</v>
      </c>
    </row>
    <row r="19" spans="1:26" ht="18.5">
      <c r="A19" s="21" t="s">
        <v>15</v>
      </c>
      <c r="B19" s="21" t="s">
        <v>1</v>
      </c>
      <c r="C19" s="52">
        <v>7</v>
      </c>
      <c r="D19" s="53" t="s">
        <v>10</v>
      </c>
      <c r="E19" s="52"/>
      <c r="F19" s="52">
        <v>7</v>
      </c>
      <c r="G19" s="53" t="s">
        <v>10</v>
      </c>
      <c r="H19" s="52"/>
      <c r="I19" s="52">
        <v>7</v>
      </c>
      <c r="J19" s="53" t="s">
        <v>10</v>
      </c>
      <c r="K19" s="52"/>
      <c r="L19" s="52">
        <v>7</v>
      </c>
      <c r="M19" s="53" t="s">
        <v>10</v>
      </c>
      <c r="N19" s="52"/>
      <c r="O19" s="52">
        <v>0</v>
      </c>
      <c r="P19" s="53" t="s">
        <v>10</v>
      </c>
      <c r="Q19" s="52"/>
      <c r="R19" s="52">
        <v>0</v>
      </c>
      <c r="S19" s="53" t="s">
        <v>10</v>
      </c>
      <c r="T19" s="52"/>
      <c r="U19" s="52">
        <v>0</v>
      </c>
      <c r="V19" s="53" t="s">
        <v>10</v>
      </c>
      <c r="W19" s="52"/>
      <c r="X19" s="52">
        <v>0</v>
      </c>
      <c r="Y19" s="53" t="s">
        <v>10</v>
      </c>
      <c r="Z19" s="52"/>
    </row>
    <row r="20" spans="1:26" ht="18.5">
      <c r="A20" s="71" t="s">
        <v>15</v>
      </c>
      <c r="B20" s="22" t="s">
        <v>5</v>
      </c>
      <c r="C20" s="54">
        <v>8</v>
      </c>
      <c r="D20" s="54" t="str">
        <f>IF('STO Calculator'!$B$1="YES","EUR","USD")</f>
        <v>USD</v>
      </c>
      <c r="E20" s="54">
        <v>15</v>
      </c>
      <c r="F20" s="54">
        <v>8</v>
      </c>
      <c r="G20" s="54" t="str">
        <f>IF('STO Calculator'!$B$1="YES","EUR","USD")</f>
        <v>USD</v>
      </c>
      <c r="H20" s="54">
        <v>25</v>
      </c>
      <c r="I20" s="54">
        <v>8</v>
      </c>
      <c r="J20" s="54" t="str">
        <f>IF('STO Calculator'!$B$1="YES","EUR","USD")</f>
        <v>USD</v>
      </c>
      <c r="K20" s="54">
        <v>15</v>
      </c>
      <c r="L20" s="54">
        <v>8</v>
      </c>
      <c r="M20" s="54" t="str">
        <f>IF('STO Calculator'!$B$1="YES","EUR","USD")</f>
        <v>USD</v>
      </c>
      <c r="N20" s="54">
        <v>25</v>
      </c>
      <c r="O20" s="54"/>
      <c r="P20" s="54" t="str">
        <f>IF('STO Calculator'!$B$1="YES","EUR","USD")</f>
        <v>USD</v>
      </c>
      <c r="Q20" s="54"/>
      <c r="R20" s="54"/>
      <c r="S20" s="54" t="str">
        <f>IF('STO Calculator'!$B$1="YES","EUR","USD")</f>
        <v>USD</v>
      </c>
      <c r="T20" s="54"/>
      <c r="U20" s="54"/>
      <c r="V20" s="54" t="str">
        <f>IF('STO Calculator'!$B$1="YES","EUR","USD")</f>
        <v>USD</v>
      </c>
      <c r="W20" s="54"/>
      <c r="X20" s="54"/>
      <c r="Y20" s="54" t="str">
        <f>IF('STO Calculator'!$B$1="YES","EUR","USD")</f>
        <v>USD</v>
      </c>
      <c r="Z20" s="54"/>
    </row>
    <row r="21" spans="1:26" ht="18.5">
      <c r="A21" s="71" t="s">
        <v>15</v>
      </c>
      <c r="B21" s="22" t="s">
        <v>7</v>
      </c>
      <c r="C21" s="54">
        <v>5</v>
      </c>
      <c r="D21" s="54" t="str">
        <f>IF('STO Calculator'!$B$1="YES","EUR","USD")</f>
        <v>USD</v>
      </c>
      <c r="E21" s="54">
        <v>20</v>
      </c>
      <c r="F21" s="54">
        <v>5</v>
      </c>
      <c r="G21" s="54" t="str">
        <f>IF('STO Calculator'!$B$1="YES","EUR","USD")</f>
        <v>USD</v>
      </c>
      <c r="H21" s="54">
        <v>30</v>
      </c>
      <c r="I21" s="54">
        <v>5</v>
      </c>
      <c r="J21" s="54" t="str">
        <f>IF('STO Calculator'!$B$1="YES","EUR","USD")</f>
        <v>USD</v>
      </c>
      <c r="K21" s="54">
        <v>20</v>
      </c>
      <c r="L21" s="54">
        <v>5</v>
      </c>
      <c r="M21" s="54" t="str">
        <f>IF('STO Calculator'!$B$1="YES","EUR","USD")</f>
        <v>USD</v>
      </c>
      <c r="N21" s="54">
        <v>30</v>
      </c>
      <c r="O21" s="54"/>
      <c r="P21" s="54" t="str">
        <f>IF('STO Calculator'!$B$1="YES","EUR","USD")</f>
        <v>USD</v>
      </c>
      <c r="Q21" s="54"/>
      <c r="R21" s="54"/>
      <c r="S21" s="54" t="str">
        <f>IF('STO Calculator'!$B$1="YES","EUR","USD")</f>
        <v>USD</v>
      </c>
      <c r="T21" s="54"/>
      <c r="U21" s="54"/>
      <c r="V21" s="54" t="str">
        <f>IF('STO Calculator'!$B$1="YES","EUR","USD")</f>
        <v>USD</v>
      </c>
      <c r="W21" s="54"/>
      <c r="X21" s="54"/>
      <c r="Y21" s="54" t="str">
        <f>IF('STO Calculator'!$B$1="YES","EUR","USD")</f>
        <v>USD</v>
      </c>
      <c r="Z21" s="54"/>
    </row>
    <row r="22" spans="1:26" ht="18.5">
      <c r="A22" s="72" t="s">
        <v>15</v>
      </c>
      <c r="B22" s="23" t="s">
        <v>0</v>
      </c>
      <c r="C22" s="56"/>
      <c r="D22" s="54" t="str">
        <f>IF('STO Calculator'!$B$1="YES","EUR","USD")</f>
        <v>USD</v>
      </c>
      <c r="E22" s="56">
        <v>30</v>
      </c>
      <c r="F22" s="56"/>
      <c r="G22" s="54" t="str">
        <f>IF('STO Calculator'!$B$1="YES","EUR","USD")</f>
        <v>USD</v>
      </c>
      <c r="H22" s="56">
        <v>40</v>
      </c>
      <c r="I22" s="56"/>
      <c r="J22" s="54" t="str">
        <f>IF('STO Calculator'!$B$1="YES","EUR","USD")</f>
        <v>USD</v>
      </c>
      <c r="K22" s="56">
        <v>30</v>
      </c>
      <c r="L22" s="56"/>
      <c r="M22" s="54" t="str">
        <f>IF('STO Calculator'!$B$1="YES","EUR","USD")</f>
        <v>USD</v>
      </c>
      <c r="N22" s="56">
        <v>40</v>
      </c>
      <c r="O22" s="56"/>
      <c r="P22" s="54" t="str">
        <f>IF('STO Calculator'!$B$1="YES","EUR","USD")</f>
        <v>USD</v>
      </c>
      <c r="Q22" s="56">
        <v>70</v>
      </c>
      <c r="R22" s="56"/>
      <c r="S22" s="54" t="str">
        <f>IF('STO Calculator'!$B$1="YES","EUR","USD")</f>
        <v>USD</v>
      </c>
      <c r="T22" s="56">
        <v>100</v>
      </c>
      <c r="U22" s="56"/>
      <c r="V22" s="54" t="str">
        <f>IF('STO Calculator'!$B$1="YES","EUR","USD")</f>
        <v>USD</v>
      </c>
      <c r="W22" s="56">
        <v>55</v>
      </c>
      <c r="X22" s="56"/>
      <c r="Y22" s="54" t="str">
        <f>IF('STO Calculator'!$B$1="YES","EUR","USD")</f>
        <v>USD</v>
      </c>
      <c r="Z22" s="56">
        <v>80</v>
      </c>
    </row>
    <row r="23" spans="1:26" ht="18.5">
      <c r="A23" s="17" t="s">
        <v>16</v>
      </c>
      <c r="B23" s="17" t="s">
        <v>1</v>
      </c>
      <c r="C23" s="57">
        <v>5</v>
      </c>
      <c r="D23" s="58" t="s">
        <v>10</v>
      </c>
      <c r="E23" s="57"/>
      <c r="F23" s="57">
        <v>5</v>
      </c>
      <c r="G23" s="58" t="s">
        <v>10</v>
      </c>
      <c r="H23" s="57"/>
      <c r="I23" s="57">
        <v>5</v>
      </c>
      <c r="J23" s="58" t="s">
        <v>10</v>
      </c>
      <c r="K23" s="57"/>
      <c r="L23" s="57">
        <v>5</v>
      </c>
      <c r="M23" s="58" t="s">
        <v>10</v>
      </c>
      <c r="N23" s="57"/>
      <c r="O23" s="57">
        <v>0</v>
      </c>
      <c r="P23" s="58" t="s">
        <v>10</v>
      </c>
      <c r="Q23" s="57"/>
      <c r="R23" s="57">
        <v>0</v>
      </c>
      <c r="S23" s="58" t="s">
        <v>10</v>
      </c>
      <c r="T23" s="57"/>
      <c r="U23" s="57">
        <v>0</v>
      </c>
      <c r="V23" s="58" t="s">
        <v>10</v>
      </c>
      <c r="W23" s="57"/>
      <c r="X23" s="57">
        <v>0</v>
      </c>
      <c r="Y23" s="58" t="s">
        <v>10</v>
      </c>
      <c r="Z23" s="57"/>
    </row>
    <row r="24" spans="1:26" ht="18.5">
      <c r="A24" s="69" t="s">
        <v>17</v>
      </c>
      <c r="B24" s="18" t="s">
        <v>5</v>
      </c>
      <c r="C24" s="59">
        <v>15</v>
      </c>
      <c r="D24" s="59" t="str">
        <f>IF('STO Calculator'!$B$1="YES","EUR","USD")</f>
        <v>USD</v>
      </c>
      <c r="E24" s="59">
        <v>9</v>
      </c>
      <c r="F24" s="59">
        <v>15</v>
      </c>
      <c r="G24" s="59" t="str">
        <f>IF('STO Calculator'!$B$1="YES","EUR","USD")</f>
        <v>USD</v>
      </c>
      <c r="H24" s="59">
        <v>14</v>
      </c>
      <c r="I24" s="59">
        <v>15</v>
      </c>
      <c r="J24" s="59" t="str">
        <f>IF('STO Calculator'!$B$1="YES","EUR","USD")</f>
        <v>USD</v>
      </c>
      <c r="K24" s="59">
        <v>9</v>
      </c>
      <c r="L24" s="59">
        <v>15</v>
      </c>
      <c r="M24" s="59" t="str">
        <f>IF('STO Calculator'!$B$1="YES","EUR","USD")</f>
        <v>USD</v>
      </c>
      <c r="N24" s="59">
        <v>14</v>
      </c>
      <c r="O24" s="59"/>
      <c r="P24" s="59" t="str">
        <f>IF('STO Calculator'!$B$1="YES","EUR","USD")</f>
        <v>USD</v>
      </c>
      <c r="Q24" s="59"/>
      <c r="R24" s="59"/>
      <c r="S24" s="59" t="str">
        <f>IF('STO Calculator'!$B$1="YES","EUR","USD")</f>
        <v>USD</v>
      </c>
      <c r="T24" s="59"/>
      <c r="U24" s="59"/>
      <c r="V24" s="59" t="str">
        <f>IF('STO Calculator'!$B$1="YES","EUR","USD")</f>
        <v>USD</v>
      </c>
      <c r="W24" s="59"/>
      <c r="X24" s="59"/>
      <c r="Y24" s="59" t="str">
        <f>IF('STO Calculator'!$B$1="YES","EUR","USD")</f>
        <v>USD</v>
      </c>
      <c r="Z24" s="59"/>
    </row>
    <row r="25" spans="1:26" ht="18.5">
      <c r="A25" s="69" t="s">
        <v>17</v>
      </c>
      <c r="B25" s="18" t="s">
        <v>7</v>
      </c>
      <c r="C25" s="59"/>
      <c r="D25" s="59" t="str">
        <f>IF('STO Calculator'!$B$1="YES","EUR","USD")</f>
        <v>USD</v>
      </c>
      <c r="E25" s="59"/>
      <c r="F25" s="59"/>
      <c r="G25" s="59" t="str">
        <f>IF('STO Calculator'!$B$1="YES","EUR","USD")</f>
        <v>USD</v>
      </c>
      <c r="H25" s="59"/>
      <c r="I25" s="59"/>
      <c r="J25" s="59" t="str">
        <f>IF('STO Calculator'!$B$1="YES","EUR","USD")</f>
        <v>USD</v>
      </c>
      <c r="K25" s="59"/>
      <c r="L25" s="59"/>
      <c r="M25" s="59" t="str">
        <f>IF('STO Calculator'!$B$1="YES","EUR","USD")</f>
        <v>USD</v>
      </c>
      <c r="N25" s="59"/>
      <c r="O25" s="59"/>
      <c r="P25" s="59" t="str">
        <f>IF('STO Calculator'!$B$1="YES","EUR","USD")</f>
        <v>USD</v>
      </c>
      <c r="Q25" s="59"/>
      <c r="R25" s="59"/>
      <c r="S25" s="59" t="str">
        <f>IF('STO Calculator'!$B$1="YES","EUR","USD")</f>
        <v>USD</v>
      </c>
      <c r="T25" s="59"/>
      <c r="U25" s="59"/>
      <c r="V25" s="59" t="str">
        <f>IF('STO Calculator'!$B$1="YES","EUR","USD")</f>
        <v>USD</v>
      </c>
      <c r="W25" s="59"/>
      <c r="X25" s="59"/>
      <c r="Y25" s="59" t="str">
        <f>IF('STO Calculator'!$B$1="YES","EUR","USD")</f>
        <v>USD</v>
      </c>
      <c r="Z25" s="59"/>
    </row>
    <row r="26" spans="1:26" ht="18.5">
      <c r="A26" s="70" t="s">
        <v>17</v>
      </c>
      <c r="B26" s="19" t="s">
        <v>0</v>
      </c>
      <c r="C26" s="60"/>
      <c r="D26" s="59" t="str">
        <f>IF('STO Calculator'!$B$1="YES","EUR","USD")</f>
        <v>USD</v>
      </c>
      <c r="E26" s="60">
        <v>14</v>
      </c>
      <c r="F26" s="60"/>
      <c r="G26" s="59" t="str">
        <f>IF('STO Calculator'!$B$1="YES","EUR","USD")</f>
        <v>USD</v>
      </c>
      <c r="H26" s="60">
        <v>20</v>
      </c>
      <c r="I26" s="60"/>
      <c r="J26" s="59" t="str">
        <f>IF('STO Calculator'!$B$1="YES","EUR","USD")</f>
        <v>USD</v>
      </c>
      <c r="K26" s="60">
        <v>14</v>
      </c>
      <c r="L26" s="60"/>
      <c r="M26" s="59" t="str">
        <f>IF('STO Calculator'!$B$1="YES","EUR","USD")</f>
        <v>USD</v>
      </c>
      <c r="N26" s="60">
        <v>20</v>
      </c>
      <c r="O26" s="60"/>
      <c r="P26" s="59" t="str">
        <f>IF('STO Calculator'!$B$1="YES","EUR","USD")</f>
        <v>USD</v>
      </c>
      <c r="Q26" s="60">
        <v>70</v>
      </c>
      <c r="R26" s="60"/>
      <c r="S26" s="59" t="str">
        <f>IF('STO Calculator'!$B$1="YES","EUR","USD")</f>
        <v>USD</v>
      </c>
      <c r="T26" s="60">
        <v>100</v>
      </c>
      <c r="U26" s="60"/>
      <c r="V26" s="59" t="str">
        <f>IF('STO Calculator'!$B$1="YES","EUR","USD")</f>
        <v>USD</v>
      </c>
      <c r="W26" s="60">
        <v>55</v>
      </c>
      <c r="X26" s="60"/>
      <c r="Y26" s="59" t="str">
        <f>IF('STO Calculator'!$B$1="YES","EUR","USD")</f>
        <v>USD</v>
      </c>
      <c r="Z26" s="60">
        <v>80</v>
      </c>
    </row>
    <row r="27" spans="1:26" ht="18.5">
      <c r="A27" s="21" t="s">
        <v>25</v>
      </c>
      <c r="B27" s="21" t="s">
        <v>1</v>
      </c>
      <c r="C27" s="52">
        <v>7</v>
      </c>
      <c r="D27" s="53" t="s">
        <v>10</v>
      </c>
      <c r="E27" s="52"/>
      <c r="F27" s="52">
        <v>7</v>
      </c>
      <c r="G27" s="53" t="s">
        <v>10</v>
      </c>
      <c r="H27" s="52"/>
      <c r="I27" s="52">
        <v>7</v>
      </c>
      <c r="J27" s="53" t="s">
        <v>10</v>
      </c>
      <c r="K27" s="52"/>
      <c r="L27" s="52">
        <v>7</v>
      </c>
      <c r="M27" s="53" t="s">
        <v>10</v>
      </c>
      <c r="N27" s="52"/>
      <c r="O27" s="52">
        <v>0</v>
      </c>
      <c r="P27" s="53" t="s">
        <v>10</v>
      </c>
      <c r="Q27" s="52"/>
      <c r="R27" s="52">
        <v>0</v>
      </c>
      <c r="S27" s="53" t="s">
        <v>10</v>
      </c>
      <c r="T27" s="52"/>
      <c r="U27" s="52">
        <v>0</v>
      </c>
      <c r="V27" s="53" t="s">
        <v>10</v>
      </c>
      <c r="W27" s="52"/>
      <c r="X27" s="52">
        <v>0</v>
      </c>
      <c r="Y27" s="53" t="s">
        <v>10</v>
      </c>
      <c r="Z27" s="52"/>
    </row>
    <row r="28" spans="1:26" ht="18.5">
      <c r="A28" s="71" t="s">
        <v>25</v>
      </c>
      <c r="B28" s="22" t="s">
        <v>5</v>
      </c>
      <c r="C28" s="54">
        <v>8</v>
      </c>
      <c r="D28" s="54" t="str">
        <f>IF('STO Calculator'!$B$1="YES","EUR","USD")</f>
        <v>USD</v>
      </c>
      <c r="E28" s="54">
        <v>12</v>
      </c>
      <c r="F28" s="54">
        <v>8</v>
      </c>
      <c r="G28" s="54" t="str">
        <f>IF('STO Calculator'!$B$1="YES","EUR","USD")</f>
        <v>USD</v>
      </c>
      <c r="H28" s="54">
        <v>20</v>
      </c>
      <c r="I28" s="54">
        <v>8</v>
      </c>
      <c r="J28" s="54" t="str">
        <f>IF('STO Calculator'!$B$1="YES","EUR","USD")</f>
        <v>USD</v>
      </c>
      <c r="K28" s="54">
        <v>12</v>
      </c>
      <c r="L28" s="54">
        <v>8</v>
      </c>
      <c r="M28" s="54" t="str">
        <f>IF('STO Calculator'!$B$1="YES","EUR","USD")</f>
        <v>USD</v>
      </c>
      <c r="N28" s="54">
        <v>20</v>
      </c>
      <c r="O28" s="54"/>
      <c r="P28" s="54" t="str">
        <f>IF('STO Calculator'!$B$1="YES","EUR","USD")</f>
        <v>USD</v>
      </c>
      <c r="Q28" s="54"/>
      <c r="R28" s="54"/>
      <c r="S28" s="54" t="str">
        <f>IF('STO Calculator'!$B$1="YES","EUR","USD")</f>
        <v>USD</v>
      </c>
      <c r="T28" s="54"/>
      <c r="U28" s="54"/>
      <c r="V28" s="54" t="str">
        <f>IF('STO Calculator'!$B$1="YES","EUR","USD")</f>
        <v>USD</v>
      </c>
      <c r="W28" s="54"/>
      <c r="X28" s="54"/>
      <c r="Y28" s="54" t="str">
        <f>IF('STO Calculator'!$B$1="YES","EUR","USD")</f>
        <v>USD</v>
      </c>
      <c r="Z28" s="54"/>
    </row>
    <row r="29" spans="1:26" ht="18.5">
      <c r="A29" s="71" t="s">
        <v>25</v>
      </c>
      <c r="B29" s="22" t="s">
        <v>7</v>
      </c>
      <c r="C29" s="54">
        <v>5</v>
      </c>
      <c r="D29" s="54" t="str">
        <f>IF('STO Calculator'!$B$1="YES","EUR","USD")</f>
        <v>USD</v>
      </c>
      <c r="E29" s="54">
        <v>15</v>
      </c>
      <c r="F29" s="54">
        <v>5</v>
      </c>
      <c r="G29" s="54" t="str">
        <f>IF('STO Calculator'!$B$1="YES","EUR","USD")</f>
        <v>USD</v>
      </c>
      <c r="H29" s="54">
        <v>30</v>
      </c>
      <c r="I29" s="54">
        <v>5</v>
      </c>
      <c r="J29" s="54" t="str">
        <f>IF('STO Calculator'!$B$1="YES","EUR","USD")</f>
        <v>USD</v>
      </c>
      <c r="K29" s="54">
        <v>15</v>
      </c>
      <c r="L29" s="54">
        <v>5</v>
      </c>
      <c r="M29" s="54" t="str">
        <f>IF('STO Calculator'!$B$1="YES","EUR","USD")</f>
        <v>USD</v>
      </c>
      <c r="N29" s="54">
        <v>30</v>
      </c>
      <c r="O29" s="54"/>
      <c r="P29" s="54" t="str">
        <f>IF('STO Calculator'!$B$1="YES","EUR","USD")</f>
        <v>USD</v>
      </c>
      <c r="Q29" s="54"/>
      <c r="R29" s="54"/>
      <c r="S29" s="54" t="str">
        <f>IF('STO Calculator'!$B$1="YES","EUR","USD")</f>
        <v>USD</v>
      </c>
      <c r="T29" s="54"/>
      <c r="U29" s="54"/>
      <c r="V29" s="54" t="str">
        <f>IF('STO Calculator'!$B$1="YES","EUR","USD")</f>
        <v>USD</v>
      </c>
      <c r="W29" s="54"/>
      <c r="X29" s="54"/>
      <c r="Y29" s="54" t="str">
        <f>IF('STO Calculator'!$B$1="YES","EUR","USD")</f>
        <v>USD</v>
      </c>
      <c r="Z29" s="54"/>
    </row>
    <row r="30" spans="1:26" ht="18.5">
      <c r="A30" s="72" t="s">
        <v>25</v>
      </c>
      <c r="B30" s="23" t="s">
        <v>0</v>
      </c>
      <c r="C30" s="56"/>
      <c r="D30" s="54" t="str">
        <f>IF('STO Calculator'!$B$1="YES","EUR","USD")</f>
        <v>USD</v>
      </c>
      <c r="E30" s="56">
        <v>20</v>
      </c>
      <c r="F30" s="56"/>
      <c r="G30" s="54" t="str">
        <f>IF('STO Calculator'!$B$1="YES","EUR","USD")</f>
        <v>USD</v>
      </c>
      <c r="H30" s="56">
        <v>35</v>
      </c>
      <c r="I30" s="56"/>
      <c r="J30" s="54" t="str">
        <f>IF('STO Calculator'!$B$1="YES","EUR","USD")</f>
        <v>USD</v>
      </c>
      <c r="K30" s="56">
        <v>20</v>
      </c>
      <c r="L30" s="56"/>
      <c r="M30" s="54" t="str">
        <f>IF('STO Calculator'!$B$1="YES","EUR","USD")</f>
        <v>USD</v>
      </c>
      <c r="N30" s="56">
        <v>35</v>
      </c>
      <c r="O30" s="56"/>
      <c r="P30" s="54" t="str">
        <f>IF('STO Calculator'!$B$1="YES","EUR","USD")</f>
        <v>USD</v>
      </c>
      <c r="Q30" s="56">
        <v>50</v>
      </c>
      <c r="R30" s="56"/>
      <c r="S30" s="54" t="str">
        <f>IF('STO Calculator'!$B$1="YES","EUR","USD")</f>
        <v>USD</v>
      </c>
      <c r="T30" s="56">
        <v>80</v>
      </c>
      <c r="U30" s="56"/>
      <c r="V30" s="54" t="str">
        <f>IF('STO Calculator'!$B$1="YES","EUR","USD")</f>
        <v>USD</v>
      </c>
      <c r="W30" s="56">
        <v>55</v>
      </c>
      <c r="X30" s="56"/>
      <c r="Y30" s="54" t="str">
        <f>IF('STO Calculator'!$B$1="YES","EUR","USD")</f>
        <v>USD</v>
      </c>
      <c r="Z30" s="56">
        <v>80</v>
      </c>
    </row>
    <row r="31" spans="1:26" ht="18.5">
      <c r="A31" s="17" t="s">
        <v>24</v>
      </c>
      <c r="B31" s="17" t="s">
        <v>1</v>
      </c>
      <c r="C31" s="57">
        <v>10</v>
      </c>
      <c r="D31" s="58" t="s">
        <v>10</v>
      </c>
      <c r="E31" s="57"/>
      <c r="F31" s="57">
        <v>10</v>
      </c>
      <c r="G31" s="58" t="s">
        <v>10</v>
      </c>
      <c r="H31" s="57"/>
      <c r="I31" s="57">
        <v>10</v>
      </c>
      <c r="J31" s="58" t="s">
        <v>10</v>
      </c>
      <c r="K31" s="57"/>
      <c r="L31" s="57">
        <v>10</v>
      </c>
      <c r="M31" s="58" t="s">
        <v>10</v>
      </c>
      <c r="N31" s="57"/>
      <c r="O31" s="57">
        <v>10</v>
      </c>
      <c r="P31" s="58" t="s">
        <v>10</v>
      </c>
      <c r="Q31" s="57"/>
      <c r="R31" s="57">
        <v>10</v>
      </c>
      <c r="S31" s="58" t="s">
        <v>10</v>
      </c>
      <c r="T31" s="57"/>
      <c r="U31" s="57">
        <v>0</v>
      </c>
      <c r="V31" s="58" t="s">
        <v>10</v>
      </c>
      <c r="W31" s="57"/>
      <c r="X31" s="57">
        <v>0</v>
      </c>
      <c r="Y31" s="58" t="s">
        <v>10</v>
      </c>
      <c r="Z31" s="57"/>
    </row>
    <row r="32" spans="1:26" ht="18.5">
      <c r="A32" s="69" t="s">
        <v>24</v>
      </c>
      <c r="B32" s="18" t="s">
        <v>5</v>
      </c>
      <c r="C32" s="59">
        <v>5</v>
      </c>
      <c r="D32" s="59" t="str">
        <f>IF('STO Calculator'!$B$1="YES","EUR","USD")</f>
        <v>USD</v>
      </c>
      <c r="E32" s="59">
        <v>12</v>
      </c>
      <c r="F32" s="59">
        <v>5</v>
      </c>
      <c r="G32" s="59" t="str">
        <f>IF('STO Calculator'!$B$1="YES","EUR","USD")</f>
        <v>USD</v>
      </c>
      <c r="H32" s="59">
        <v>20</v>
      </c>
      <c r="I32" s="59">
        <v>5</v>
      </c>
      <c r="J32" s="59" t="str">
        <f>IF('STO Calculator'!$B$1="YES","EUR","USD")</f>
        <v>USD</v>
      </c>
      <c r="K32" s="59">
        <v>12</v>
      </c>
      <c r="L32" s="59">
        <v>5</v>
      </c>
      <c r="M32" s="59" t="str">
        <f>IF('STO Calculator'!$B$1="YES","EUR","USD")</f>
        <v>USD</v>
      </c>
      <c r="N32" s="59">
        <v>20</v>
      </c>
      <c r="O32" s="59"/>
      <c r="P32" s="59" t="str">
        <f>IF('STO Calculator'!$B$1="YES","EUR","USD")</f>
        <v>USD</v>
      </c>
      <c r="Q32" s="59"/>
      <c r="R32" s="59"/>
      <c r="S32" s="59" t="str">
        <f>IF('STO Calculator'!$B$1="YES","EUR","USD")</f>
        <v>USD</v>
      </c>
      <c r="T32" s="59"/>
      <c r="U32" s="59"/>
      <c r="V32" s="59" t="str">
        <f>IF('STO Calculator'!$B$1="YES","EUR","USD")</f>
        <v>USD</v>
      </c>
      <c r="W32" s="59"/>
      <c r="X32" s="59"/>
      <c r="Y32" s="59" t="str">
        <f>IF('STO Calculator'!$B$1="YES","EUR","USD")</f>
        <v>USD</v>
      </c>
      <c r="Z32" s="59"/>
    </row>
    <row r="33" spans="1:26" ht="18.5">
      <c r="A33" s="69" t="s">
        <v>24</v>
      </c>
      <c r="B33" s="18" t="s">
        <v>7</v>
      </c>
      <c r="C33" s="59">
        <v>5</v>
      </c>
      <c r="D33" s="59" t="str">
        <f>IF('STO Calculator'!$B$1="YES","EUR","USD")</f>
        <v>USD</v>
      </c>
      <c r="E33" s="59">
        <v>15</v>
      </c>
      <c r="F33" s="59">
        <v>5</v>
      </c>
      <c r="G33" s="59" t="str">
        <f>IF('STO Calculator'!$B$1="YES","EUR","USD")</f>
        <v>USD</v>
      </c>
      <c r="H33" s="59">
        <v>30</v>
      </c>
      <c r="I33" s="59">
        <v>5</v>
      </c>
      <c r="J33" s="59" t="str">
        <f>IF('STO Calculator'!$B$1="YES","EUR","USD")</f>
        <v>USD</v>
      </c>
      <c r="K33" s="59">
        <v>15</v>
      </c>
      <c r="L33" s="59">
        <v>5</v>
      </c>
      <c r="M33" s="59" t="str">
        <f>IF('STO Calculator'!$B$1="YES","EUR","USD")</f>
        <v>USD</v>
      </c>
      <c r="N33" s="59">
        <v>30</v>
      </c>
      <c r="O33" s="59"/>
      <c r="P33" s="59" t="str">
        <f>IF('STO Calculator'!$B$1="YES","EUR","USD")</f>
        <v>USD</v>
      </c>
      <c r="Q33" s="59"/>
      <c r="R33" s="59"/>
      <c r="S33" s="59" t="str">
        <f>IF('STO Calculator'!$B$1="YES","EUR","USD")</f>
        <v>USD</v>
      </c>
      <c r="T33" s="59"/>
      <c r="U33" s="59"/>
      <c r="V33" s="59" t="str">
        <f>IF('STO Calculator'!$B$1="YES","EUR","USD")</f>
        <v>USD</v>
      </c>
      <c r="W33" s="59"/>
      <c r="X33" s="59"/>
      <c r="Y33" s="59" t="str">
        <f>IF('STO Calculator'!$B$1="YES","EUR","USD")</f>
        <v>USD</v>
      </c>
      <c r="Z33" s="59"/>
    </row>
    <row r="34" spans="1:26" ht="18.5">
      <c r="A34" s="70" t="s">
        <v>24</v>
      </c>
      <c r="B34" s="19" t="s">
        <v>0</v>
      </c>
      <c r="C34" s="60"/>
      <c r="D34" s="59" t="str">
        <f>IF('STO Calculator'!$B$1="YES","EUR","USD")</f>
        <v>USD</v>
      </c>
      <c r="E34" s="60">
        <v>20</v>
      </c>
      <c r="F34" s="60"/>
      <c r="G34" s="59" t="str">
        <f>IF('STO Calculator'!$B$1="YES","EUR","USD")</f>
        <v>USD</v>
      </c>
      <c r="H34" s="60">
        <v>35</v>
      </c>
      <c r="I34" s="60"/>
      <c r="J34" s="59" t="str">
        <f>IF('STO Calculator'!$B$1="YES","EUR","USD")</f>
        <v>USD</v>
      </c>
      <c r="K34" s="60">
        <v>20</v>
      </c>
      <c r="L34" s="60"/>
      <c r="M34" s="59" t="str">
        <f>IF('STO Calculator'!$B$1="YES","EUR","USD")</f>
        <v>USD</v>
      </c>
      <c r="N34" s="60">
        <v>35</v>
      </c>
      <c r="O34" s="60"/>
      <c r="P34" s="59" t="str">
        <f>IF('STO Calculator'!$B$1="YES","EUR","USD")</f>
        <v>USD</v>
      </c>
      <c r="Q34" s="60">
        <v>70</v>
      </c>
      <c r="R34" s="60"/>
      <c r="S34" s="59" t="str">
        <f>IF('STO Calculator'!$B$1="YES","EUR","USD")</f>
        <v>USD</v>
      </c>
      <c r="T34" s="60">
        <v>100</v>
      </c>
      <c r="U34" s="60"/>
      <c r="V34" s="59" t="str">
        <f>IF('STO Calculator'!$B$1="YES","EUR","USD")</f>
        <v>USD</v>
      </c>
      <c r="W34" s="60">
        <v>55</v>
      </c>
      <c r="X34" s="60"/>
      <c r="Y34" s="59" t="str">
        <f>IF('STO Calculator'!$B$1="YES","EUR","USD")</f>
        <v>USD</v>
      </c>
      <c r="Z34" s="60">
        <v>80</v>
      </c>
    </row>
    <row r="35" spans="1:26" ht="18.5">
      <c r="A35" s="21" t="s">
        <v>18</v>
      </c>
      <c r="B35" s="21" t="s">
        <v>1</v>
      </c>
      <c r="C35" s="52">
        <v>10</v>
      </c>
      <c r="D35" s="53" t="s">
        <v>10</v>
      </c>
      <c r="E35" s="52"/>
      <c r="F35" s="52">
        <v>10</v>
      </c>
      <c r="G35" s="53" t="s">
        <v>10</v>
      </c>
      <c r="H35" s="52"/>
      <c r="I35" s="52">
        <v>10</v>
      </c>
      <c r="J35" s="53" t="s">
        <v>10</v>
      </c>
      <c r="K35" s="52"/>
      <c r="L35" s="52">
        <v>10</v>
      </c>
      <c r="M35" s="53" t="s">
        <v>10</v>
      </c>
      <c r="N35" s="52"/>
      <c r="O35" s="52">
        <v>5</v>
      </c>
      <c r="P35" s="53" t="s">
        <v>10</v>
      </c>
      <c r="Q35" s="52"/>
      <c r="R35" s="52">
        <v>5</v>
      </c>
      <c r="S35" s="53" t="s">
        <v>10</v>
      </c>
      <c r="T35" s="52"/>
      <c r="U35" s="52">
        <v>0</v>
      </c>
      <c r="V35" s="53" t="s">
        <v>10</v>
      </c>
      <c r="W35" s="52"/>
      <c r="X35" s="52">
        <v>0</v>
      </c>
      <c r="Y35" s="53" t="s">
        <v>10</v>
      </c>
      <c r="Z35" s="52"/>
    </row>
    <row r="36" spans="1:26" ht="18.5">
      <c r="A36" s="71" t="s">
        <v>18</v>
      </c>
      <c r="B36" s="22" t="s">
        <v>5</v>
      </c>
      <c r="C36" s="54">
        <v>5</v>
      </c>
      <c r="D36" s="54" t="str">
        <f>IF('STO Calculator'!$B$1="YES","EUR","USD")</f>
        <v>USD</v>
      </c>
      <c r="E36" s="54">
        <v>15</v>
      </c>
      <c r="F36" s="54">
        <v>5</v>
      </c>
      <c r="G36" s="54" t="str">
        <f>IF('STO Calculator'!$B$1="YES","EUR","USD")</f>
        <v>USD</v>
      </c>
      <c r="H36" s="54">
        <v>20</v>
      </c>
      <c r="I36" s="54">
        <v>5</v>
      </c>
      <c r="J36" s="54" t="str">
        <f>IF('STO Calculator'!$B$1="YES","EUR","USD")</f>
        <v>USD</v>
      </c>
      <c r="K36" s="54">
        <v>15</v>
      </c>
      <c r="L36" s="54">
        <v>5</v>
      </c>
      <c r="M36" s="54" t="str">
        <f>IF('STO Calculator'!$B$1="YES","EUR","USD")</f>
        <v>USD</v>
      </c>
      <c r="N36" s="54">
        <v>20</v>
      </c>
      <c r="O36" s="54"/>
      <c r="P36" s="54" t="str">
        <f>IF('STO Calculator'!$B$1="YES","EUR","USD")</f>
        <v>USD</v>
      </c>
      <c r="Q36" s="54"/>
      <c r="R36" s="54"/>
      <c r="S36" s="54" t="str">
        <f>IF('STO Calculator'!$B$1="YES","EUR","USD")</f>
        <v>USD</v>
      </c>
      <c r="T36" s="54"/>
      <c r="U36" s="54"/>
      <c r="V36" s="54" t="str">
        <f>IF('STO Calculator'!$B$1="YES","EUR","USD")</f>
        <v>USD</v>
      </c>
      <c r="W36" s="54"/>
      <c r="X36" s="54"/>
      <c r="Y36" s="54" t="str">
        <f>IF('STO Calculator'!$B$1="YES","EUR","USD")</f>
        <v>USD</v>
      </c>
      <c r="Z36" s="54"/>
    </row>
    <row r="37" spans="1:26" ht="18.5">
      <c r="A37" s="71" t="s">
        <v>18</v>
      </c>
      <c r="B37" s="22" t="s">
        <v>7</v>
      </c>
      <c r="C37" s="54">
        <v>5</v>
      </c>
      <c r="D37" s="54" t="str">
        <f>IF('STO Calculator'!$B$1="YES","EUR","USD")</f>
        <v>USD</v>
      </c>
      <c r="E37" s="54">
        <v>15</v>
      </c>
      <c r="F37" s="54">
        <v>5</v>
      </c>
      <c r="G37" s="54" t="str">
        <f>IF('STO Calculator'!$B$1="YES","EUR","USD")</f>
        <v>USD</v>
      </c>
      <c r="H37" s="54">
        <v>30</v>
      </c>
      <c r="I37" s="54">
        <v>5</v>
      </c>
      <c r="J37" s="54" t="str">
        <f>IF('STO Calculator'!$B$1="YES","EUR","USD")</f>
        <v>USD</v>
      </c>
      <c r="K37" s="54">
        <v>15</v>
      </c>
      <c r="L37" s="54">
        <v>5</v>
      </c>
      <c r="M37" s="54" t="str">
        <f>IF('STO Calculator'!$B$1="YES","EUR","USD")</f>
        <v>USD</v>
      </c>
      <c r="N37" s="54">
        <v>30</v>
      </c>
      <c r="O37" s="54"/>
      <c r="P37" s="54" t="str">
        <f>IF('STO Calculator'!$B$1="YES","EUR","USD")</f>
        <v>USD</v>
      </c>
      <c r="Q37" s="54"/>
      <c r="R37" s="54"/>
      <c r="S37" s="54" t="str">
        <f>IF('STO Calculator'!$B$1="YES","EUR","USD")</f>
        <v>USD</v>
      </c>
      <c r="T37" s="54"/>
      <c r="U37" s="54"/>
      <c r="V37" s="54" t="str">
        <f>IF('STO Calculator'!$B$1="YES","EUR","USD")</f>
        <v>USD</v>
      </c>
      <c r="W37" s="54"/>
      <c r="X37" s="54"/>
      <c r="Y37" s="54" t="str">
        <f>IF('STO Calculator'!$B$1="YES","EUR","USD")</f>
        <v>USD</v>
      </c>
      <c r="Z37" s="54"/>
    </row>
    <row r="38" spans="1:26" ht="18.5">
      <c r="A38" s="72" t="s">
        <v>18</v>
      </c>
      <c r="B38" s="23" t="s">
        <v>0</v>
      </c>
      <c r="C38" s="56"/>
      <c r="D38" s="54" t="str">
        <f>IF('STO Calculator'!$B$1="YES","EUR","USD")</f>
        <v>USD</v>
      </c>
      <c r="E38" s="56">
        <v>20</v>
      </c>
      <c r="F38" s="56"/>
      <c r="G38" s="54" t="str">
        <f>IF('STO Calculator'!$B$1="YES","EUR","USD")</f>
        <v>USD</v>
      </c>
      <c r="H38" s="56">
        <v>35</v>
      </c>
      <c r="I38" s="56"/>
      <c r="J38" s="54" t="str">
        <f>IF('STO Calculator'!$B$1="YES","EUR","USD")</f>
        <v>USD</v>
      </c>
      <c r="K38" s="56">
        <v>20</v>
      </c>
      <c r="L38" s="56"/>
      <c r="M38" s="54" t="str">
        <f>IF('STO Calculator'!$B$1="YES","EUR","USD")</f>
        <v>USD</v>
      </c>
      <c r="N38" s="56">
        <v>35</v>
      </c>
      <c r="O38" s="56"/>
      <c r="P38" s="54" t="str">
        <f>IF('STO Calculator'!$B$1="YES","EUR","USD")</f>
        <v>USD</v>
      </c>
      <c r="Q38" s="56">
        <v>85</v>
      </c>
      <c r="R38" s="56"/>
      <c r="S38" s="54" t="str">
        <f>IF('STO Calculator'!$B$1="YES","EUR","USD")</f>
        <v>USD</v>
      </c>
      <c r="T38" s="56">
        <v>110</v>
      </c>
      <c r="U38" s="56"/>
      <c r="V38" s="54" t="str">
        <f>IF('STO Calculator'!$B$1="YES","EUR","USD")</f>
        <v>USD</v>
      </c>
      <c r="W38" s="56">
        <v>55</v>
      </c>
      <c r="X38" s="56"/>
      <c r="Y38" s="54" t="str">
        <f>IF('STO Calculator'!$B$1="YES","EUR","USD")</f>
        <v>USD</v>
      </c>
      <c r="Z38" s="56">
        <v>80</v>
      </c>
    </row>
    <row r="39" spans="1:26" ht="18.5">
      <c r="A39" s="17" t="s">
        <v>20</v>
      </c>
      <c r="B39" s="17" t="s">
        <v>1</v>
      </c>
      <c r="C39" s="57">
        <v>7</v>
      </c>
      <c r="D39" s="58" t="s">
        <v>10</v>
      </c>
      <c r="E39" s="57"/>
      <c r="F39" s="57">
        <v>7</v>
      </c>
      <c r="G39" s="58" t="s">
        <v>10</v>
      </c>
      <c r="H39" s="57"/>
      <c r="I39" s="57">
        <v>7</v>
      </c>
      <c r="J39" s="58" t="s">
        <v>10</v>
      </c>
      <c r="K39" s="57"/>
      <c r="L39" s="57">
        <v>7</v>
      </c>
      <c r="M39" s="58" t="s">
        <v>10</v>
      </c>
      <c r="N39" s="57"/>
      <c r="O39" s="57">
        <v>0</v>
      </c>
      <c r="P39" s="58" t="s">
        <v>10</v>
      </c>
      <c r="Q39" s="57"/>
      <c r="R39" s="57">
        <v>0</v>
      </c>
      <c r="S39" s="58" t="s">
        <v>10</v>
      </c>
      <c r="T39" s="57"/>
      <c r="U39" s="57">
        <v>0</v>
      </c>
      <c r="V39" s="58" t="s">
        <v>10</v>
      </c>
      <c r="W39" s="57"/>
      <c r="X39" s="57">
        <v>0</v>
      </c>
      <c r="Y39" s="58" t="s">
        <v>10</v>
      </c>
      <c r="Z39" s="57"/>
    </row>
    <row r="40" spans="1:26" ht="18.5">
      <c r="A40" s="69" t="s">
        <v>20</v>
      </c>
      <c r="B40" s="18" t="s">
        <v>5</v>
      </c>
      <c r="C40" s="59">
        <v>8</v>
      </c>
      <c r="D40" s="59" t="str">
        <f>IF('STO Calculator'!$B$1="YES","EUR","USD")</f>
        <v>USD</v>
      </c>
      <c r="E40" s="59">
        <v>10</v>
      </c>
      <c r="F40" s="59">
        <v>8</v>
      </c>
      <c r="G40" s="59" t="str">
        <f>IF('STO Calculator'!$B$1="YES","EUR","USD")</f>
        <v>USD</v>
      </c>
      <c r="H40" s="59">
        <v>15</v>
      </c>
      <c r="I40" s="59">
        <v>8</v>
      </c>
      <c r="J40" s="59" t="str">
        <f>IF('STO Calculator'!$B$1="YES","EUR","USD")</f>
        <v>USD</v>
      </c>
      <c r="K40" s="59">
        <v>10</v>
      </c>
      <c r="L40" s="59">
        <v>8</v>
      </c>
      <c r="M40" s="59" t="str">
        <f>IF('STO Calculator'!$B$1="YES","EUR","USD")</f>
        <v>USD</v>
      </c>
      <c r="N40" s="59">
        <v>15</v>
      </c>
      <c r="O40" s="59"/>
      <c r="P40" s="59" t="str">
        <f>IF('STO Calculator'!$B$1="YES","EUR","USD")</f>
        <v>USD</v>
      </c>
      <c r="Q40" s="59"/>
      <c r="R40" s="59"/>
      <c r="S40" s="59" t="str">
        <f>IF('STO Calculator'!$B$1="YES","EUR","USD")</f>
        <v>USD</v>
      </c>
      <c r="T40" s="59"/>
      <c r="U40" s="59"/>
      <c r="V40" s="59" t="str">
        <f>IF('STO Calculator'!$B$1="YES","EUR","USD")</f>
        <v>USD</v>
      </c>
      <c r="W40" s="59"/>
      <c r="X40" s="59"/>
      <c r="Y40" s="59" t="str">
        <f>IF('STO Calculator'!$B$1="YES","EUR","USD")</f>
        <v>USD</v>
      </c>
      <c r="Z40" s="59"/>
    </row>
    <row r="41" spans="1:26" ht="18.5">
      <c r="A41" s="69" t="s">
        <v>20</v>
      </c>
      <c r="B41" s="18" t="s">
        <v>7</v>
      </c>
      <c r="C41" s="59"/>
      <c r="D41" s="59" t="str">
        <f>IF('STO Calculator'!$B$1="YES","EUR","USD")</f>
        <v>USD</v>
      </c>
      <c r="E41" s="59"/>
      <c r="F41" s="59"/>
      <c r="G41" s="59" t="str">
        <f>IF('STO Calculator'!$B$1="YES","EUR","USD")</f>
        <v>USD</v>
      </c>
      <c r="H41" s="59"/>
      <c r="I41" s="59"/>
      <c r="J41" s="59" t="str">
        <f>IF('STO Calculator'!$B$1="YES","EUR","USD")</f>
        <v>USD</v>
      </c>
      <c r="K41" s="59"/>
      <c r="L41" s="59"/>
      <c r="M41" s="59" t="str">
        <f>IF('STO Calculator'!$B$1="YES","EUR","USD")</f>
        <v>USD</v>
      </c>
      <c r="N41" s="59"/>
      <c r="O41" s="59"/>
      <c r="P41" s="59" t="str">
        <f>IF('STO Calculator'!$B$1="YES","EUR","USD")</f>
        <v>USD</v>
      </c>
      <c r="Q41" s="59"/>
      <c r="R41" s="59"/>
      <c r="S41" s="59" t="str">
        <f>IF('STO Calculator'!$B$1="YES","EUR","USD")</f>
        <v>USD</v>
      </c>
      <c r="T41" s="59"/>
      <c r="U41" s="59"/>
      <c r="V41" s="59" t="str">
        <f>IF('STO Calculator'!$B$1="YES","EUR","USD")</f>
        <v>USD</v>
      </c>
      <c r="W41" s="59"/>
      <c r="X41" s="59"/>
      <c r="Y41" s="59" t="str">
        <f>IF('STO Calculator'!$B$1="YES","EUR","USD")</f>
        <v>USD</v>
      </c>
      <c r="Z41" s="59"/>
    </row>
    <row r="42" spans="1:26" ht="18.5">
      <c r="A42" s="70" t="s">
        <v>20</v>
      </c>
      <c r="B42" s="19" t="s">
        <v>0</v>
      </c>
      <c r="C42" s="60"/>
      <c r="D42" s="59" t="str">
        <f>IF('STO Calculator'!$B$1="YES","EUR","USD")</f>
        <v>USD</v>
      </c>
      <c r="E42" s="60">
        <v>15</v>
      </c>
      <c r="F42" s="60"/>
      <c r="G42" s="59" t="str">
        <f>IF('STO Calculator'!$B$1="YES","EUR","USD")</f>
        <v>USD</v>
      </c>
      <c r="H42" s="60">
        <v>20</v>
      </c>
      <c r="I42" s="60"/>
      <c r="J42" s="59" t="str">
        <f>IF('STO Calculator'!$B$1="YES","EUR","USD")</f>
        <v>USD</v>
      </c>
      <c r="K42" s="60">
        <v>15</v>
      </c>
      <c r="L42" s="60"/>
      <c r="M42" s="59" t="str">
        <f>IF('STO Calculator'!$B$1="YES","EUR","USD")</f>
        <v>USD</v>
      </c>
      <c r="N42" s="60">
        <v>20</v>
      </c>
      <c r="O42" s="60"/>
      <c r="P42" s="59" t="str">
        <f>IF('STO Calculator'!$B$1="YES","EUR","USD")</f>
        <v>USD</v>
      </c>
      <c r="Q42" s="60">
        <v>45</v>
      </c>
      <c r="R42" s="60"/>
      <c r="S42" s="59" t="str">
        <f>IF('STO Calculator'!$B$1="YES","EUR","USD")</f>
        <v>USD</v>
      </c>
      <c r="T42" s="60">
        <v>45</v>
      </c>
      <c r="U42" s="60"/>
      <c r="V42" s="59" t="str">
        <f>IF('STO Calculator'!$B$1="YES","EUR","USD")</f>
        <v>USD</v>
      </c>
      <c r="W42" s="60">
        <v>30</v>
      </c>
      <c r="X42" s="60"/>
      <c r="Y42" s="59" t="str">
        <f>IF('STO Calculator'!$B$1="YES","EUR","USD")</f>
        <v>USD</v>
      </c>
      <c r="Z42" s="60">
        <v>40</v>
      </c>
    </row>
    <row r="43" spans="1:26" ht="18.5">
      <c r="A43" s="21" t="s">
        <v>22</v>
      </c>
      <c r="B43" s="21" t="s">
        <v>1</v>
      </c>
      <c r="C43" s="52">
        <v>10</v>
      </c>
      <c r="D43" s="53" t="s">
        <v>10</v>
      </c>
      <c r="E43" s="52"/>
      <c r="F43" s="52">
        <v>10</v>
      </c>
      <c r="G43" s="53" t="s">
        <v>10</v>
      </c>
      <c r="H43" s="52"/>
      <c r="I43" s="52">
        <v>10</v>
      </c>
      <c r="J43" s="53" t="s">
        <v>10</v>
      </c>
      <c r="K43" s="52"/>
      <c r="L43" s="52">
        <v>10</v>
      </c>
      <c r="M43" s="53" t="s">
        <v>10</v>
      </c>
      <c r="N43" s="52"/>
      <c r="O43" s="52">
        <v>5</v>
      </c>
      <c r="P43" s="53" t="s">
        <v>10</v>
      </c>
      <c r="Q43" s="52"/>
      <c r="R43" s="52">
        <v>5</v>
      </c>
      <c r="S43" s="53" t="s">
        <v>10</v>
      </c>
      <c r="T43" s="52"/>
      <c r="U43" s="52">
        <v>0</v>
      </c>
      <c r="V43" s="53" t="s">
        <v>10</v>
      </c>
      <c r="W43" s="52"/>
      <c r="X43" s="52">
        <v>0</v>
      </c>
      <c r="Y43" s="53" t="s">
        <v>10</v>
      </c>
      <c r="Z43" s="52"/>
    </row>
    <row r="44" spans="1:26" ht="18.5">
      <c r="A44" s="71" t="s">
        <v>22</v>
      </c>
      <c r="B44" s="22" t="s">
        <v>5</v>
      </c>
      <c r="C44" s="54"/>
      <c r="D44" s="54" t="str">
        <f>IF('STO Calculator'!$B$1="YES","EUR","USD")</f>
        <v>USD</v>
      </c>
      <c r="E44" s="54"/>
      <c r="F44" s="54"/>
      <c r="G44" s="54" t="str">
        <f>IF('STO Calculator'!$B$1="YES","EUR","USD")</f>
        <v>USD</v>
      </c>
      <c r="H44" s="54"/>
      <c r="I44" s="54"/>
      <c r="J44" s="54" t="str">
        <f>IF('STO Calculator'!$B$1="YES","EUR","USD")</f>
        <v>USD</v>
      </c>
      <c r="K44" s="54"/>
      <c r="L44" s="54"/>
      <c r="M44" s="54" t="str">
        <f>IF('STO Calculator'!$B$1="YES","EUR","USD")</f>
        <v>USD</v>
      </c>
      <c r="N44" s="54"/>
      <c r="O44" s="54">
        <v>5</v>
      </c>
      <c r="P44" s="54" t="str">
        <f>IF('STO Calculator'!$B$1="YES","EUR","USD")</f>
        <v>USD</v>
      </c>
      <c r="Q44" s="54">
        <v>15</v>
      </c>
      <c r="R44" s="54">
        <v>5</v>
      </c>
      <c r="S44" s="54" t="str">
        <f>IF('STO Calculator'!$B$1="YES","EUR","USD")</f>
        <v>USD</v>
      </c>
      <c r="T44" s="54">
        <v>20</v>
      </c>
      <c r="U44" s="61">
        <f>'STO Calculator'!B6-'STO Calculator'!B4+1</f>
        <v>1</v>
      </c>
      <c r="V44" s="54" t="str">
        <f>IF('STO Calculator'!$B$1="YES","EUR","USD")</f>
        <v>USD</v>
      </c>
      <c r="W44" s="54">
        <v>120</v>
      </c>
      <c r="X44" s="61">
        <f>'STO Calculator'!B6-'STO Calculator'!B4+1</f>
        <v>1</v>
      </c>
      <c r="Y44" s="54" t="str">
        <f>IF('STO Calculator'!$B$1="YES","EUR","USD")</f>
        <v>USD</v>
      </c>
      <c r="Z44" s="54">
        <v>120</v>
      </c>
    </row>
    <row r="45" spans="1:26" ht="18.5">
      <c r="A45" s="71" t="s">
        <v>22</v>
      </c>
      <c r="B45" s="22" t="s">
        <v>7</v>
      </c>
      <c r="C45" s="54"/>
      <c r="D45" s="54" t="str">
        <f>IF('STO Calculator'!$B$1="YES","EUR","USD")</f>
        <v>USD</v>
      </c>
      <c r="E45" s="54"/>
      <c r="F45" s="54"/>
      <c r="G45" s="54" t="str">
        <f>IF('STO Calculator'!$B$1="YES","EUR","USD")</f>
        <v>USD</v>
      </c>
      <c r="H45" s="54"/>
      <c r="I45" s="54"/>
      <c r="J45" s="54" t="str">
        <f>IF('STO Calculator'!$B$1="YES","EUR","USD")</f>
        <v>USD</v>
      </c>
      <c r="K45" s="54"/>
      <c r="L45" s="54"/>
      <c r="M45" s="54" t="str">
        <f>IF('STO Calculator'!$B$1="YES","EUR","USD")</f>
        <v>USD</v>
      </c>
      <c r="N45" s="54"/>
      <c r="O45" s="54"/>
      <c r="P45" s="54" t="str">
        <f>IF('STO Calculator'!$B$1="YES","EUR","USD")</f>
        <v>USD</v>
      </c>
      <c r="Q45" s="54"/>
      <c r="R45" s="54"/>
      <c r="S45" s="54" t="str">
        <f>IF('STO Calculator'!$B$1="YES","EUR","USD")</f>
        <v>USD</v>
      </c>
      <c r="T45" s="54"/>
      <c r="U45" s="54"/>
      <c r="V45" s="54" t="str">
        <f>IF('STO Calculator'!$B$1="YES","EUR","USD")</f>
        <v>USD</v>
      </c>
      <c r="W45" s="54"/>
      <c r="X45" s="54"/>
      <c r="Y45" s="54" t="str">
        <f>IF('STO Calculator'!$B$1="YES","EUR","USD")</f>
        <v>USD</v>
      </c>
      <c r="Z45" s="54"/>
    </row>
    <row r="46" spans="1:26" ht="18.5">
      <c r="A46" s="72" t="s">
        <v>22</v>
      </c>
      <c r="B46" s="23" t="s">
        <v>0</v>
      </c>
      <c r="C46" s="56"/>
      <c r="D46" s="54" t="str">
        <f>IF('STO Calculator'!$B$1="YES","EUR","USD")</f>
        <v>USD</v>
      </c>
      <c r="E46" s="56">
        <v>10</v>
      </c>
      <c r="F46" s="56"/>
      <c r="G46" s="54" t="str">
        <f>IF('STO Calculator'!$B$1="YES","EUR","USD")</f>
        <v>USD</v>
      </c>
      <c r="H46" s="56">
        <v>15</v>
      </c>
      <c r="I46" s="56"/>
      <c r="J46" s="54" t="str">
        <f>IF('STO Calculator'!$B$1="YES","EUR","USD")</f>
        <v>USD</v>
      </c>
      <c r="K46" s="56">
        <v>10</v>
      </c>
      <c r="L46" s="56"/>
      <c r="M46" s="54" t="str">
        <f>IF('STO Calculator'!$B$1="YES","EUR","USD")</f>
        <v>USD</v>
      </c>
      <c r="N46" s="56">
        <v>15</v>
      </c>
      <c r="O46" s="56"/>
      <c r="P46" s="54" t="str">
        <f>IF('STO Calculator'!$B$1="YES","EUR","USD")</f>
        <v>USD</v>
      </c>
      <c r="Q46" s="56">
        <v>20</v>
      </c>
      <c r="R46" s="56"/>
      <c r="S46" s="54" t="str">
        <f>IF('STO Calculator'!$B$1="YES","EUR","USD")</f>
        <v>USD</v>
      </c>
      <c r="T46" s="56">
        <v>30</v>
      </c>
      <c r="U46" s="56"/>
      <c r="V46" s="54" t="str">
        <f>IF('STO Calculator'!$B$1="YES","EUR","USD")</f>
        <v>USD</v>
      </c>
      <c r="W46" s="56">
        <v>139</v>
      </c>
      <c r="X46" s="56"/>
      <c r="Y46" s="54" t="str">
        <f>IF('STO Calculator'!$B$1="YES","EUR","USD")</f>
        <v>USD</v>
      </c>
      <c r="Z46" s="56">
        <v>164</v>
      </c>
    </row>
    <row r="47" spans="1:26" ht="18.5">
      <c r="A47" s="17" t="s">
        <v>23</v>
      </c>
      <c r="B47" s="17" t="s">
        <v>1</v>
      </c>
      <c r="C47" s="57">
        <v>6</v>
      </c>
      <c r="D47" s="58" t="s">
        <v>10</v>
      </c>
      <c r="E47" s="57"/>
      <c r="F47" s="57">
        <v>6</v>
      </c>
      <c r="G47" s="58" t="s">
        <v>10</v>
      </c>
      <c r="H47" s="57"/>
      <c r="I47" s="57">
        <v>6</v>
      </c>
      <c r="J47" s="58" t="s">
        <v>10</v>
      </c>
      <c r="K47" s="57"/>
      <c r="L47" s="57">
        <v>6</v>
      </c>
      <c r="M47" s="58" t="s">
        <v>10</v>
      </c>
      <c r="N47" s="57"/>
      <c r="O47" s="57">
        <v>5</v>
      </c>
      <c r="P47" s="58" t="s">
        <v>10</v>
      </c>
      <c r="Q47" s="57"/>
      <c r="R47" s="57">
        <v>5</v>
      </c>
      <c r="S47" s="58" t="s">
        <v>10</v>
      </c>
      <c r="T47" s="57"/>
      <c r="U47" s="57">
        <v>0</v>
      </c>
      <c r="V47" s="58" t="s">
        <v>10</v>
      </c>
      <c r="W47" s="57"/>
      <c r="X47" s="57">
        <v>0</v>
      </c>
      <c r="Y47" s="58" t="s">
        <v>10</v>
      </c>
      <c r="Z47" s="57"/>
    </row>
    <row r="48" spans="1:26" ht="18.5">
      <c r="A48" s="69" t="s">
        <v>23</v>
      </c>
      <c r="B48" s="18" t="s">
        <v>5</v>
      </c>
      <c r="C48" s="59">
        <v>9</v>
      </c>
      <c r="D48" s="59" t="str">
        <f>IF('STO Calculator'!$B$1="YES","EUR","USD")</f>
        <v>USD</v>
      </c>
      <c r="E48" s="59">
        <v>10</v>
      </c>
      <c r="F48" s="59">
        <v>9</v>
      </c>
      <c r="G48" s="59" t="str">
        <f>IF('STO Calculator'!$B$1="YES","EUR","USD")</f>
        <v>USD</v>
      </c>
      <c r="H48" s="59">
        <v>15</v>
      </c>
      <c r="I48" s="59">
        <v>9</v>
      </c>
      <c r="J48" s="59" t="str">
        <f>IF('STO Calculator'!$B$1="YES","EUR","USD")</f>
        <v>USD</v>
      </c>
      <c r="K48" s="59">
        <v>10</v>
      </c>
      <c r="L48" s="59">
        <v>9</v>
      </c>
      <c r="M48" s="59" t="str">
        <f>IF('STO Calculator'!$B$1="YES","EUR","USD")</f>
        <v>USD</v>
      </c>
      <c r="N48" s="59">
        <v>15</v>
      </c>
      <c r="O48" s="59">
        <v>5</v>
      </c>
      <c r="P48" s="59" t="str">
        <f>IF('STO Calculator'!$B$1="YES","EUR","USD")</f>
        <v>USD</v>
      </c>
      <c r="Q48" s="59">
        <v>15</v>
      </c>
      <c r="R48" s="59">
        <v>5</v>
      </c>
      <c r="S48" s="59" t="str">
        <f>IF('STO Calculator'!$B$1="YES","EUR","USD")</f>
        <v>USD</v>
      </c>
      <c r="T48" s="59">
        <v>20</v>
      </c>
      <c r="U48" s="62">
        <f>'STO Calculator'!B6-'STO Calculator'!B4+1</f>
        <v>1</v>
      </c>
      <c r="V48" s="59" t="str">
        <f>IF('STO Calculator'!$B$1="YES","EUR","USD")</f>
        <v>USD</v>
      </c>
      <c r="W48" s="59">
        <v>120</v>
      </c>
      <c r="X48" s="62">
        <f>'STO Calculator'!B6-'STO Calculator'!B4+1</f>
        <v>1</v>
      </c>
      <c r="Y48" s="59" t="str">
        <f>IF('STO Calculator'!$B$1="YES","EUR","USD")</f>
        <v>USD</v>
      </c>
      <c r="Z48" s="59">
        <v>120</v>
      </c>
    </row>
    <row r="49" spans="1:26" ht="18.5">
      <c r="A49" s="69" t="s">
        <v>23</v>
      </c>
      <c r="B49" s="18" t="s">
        <v>7</v>
      </c>
      <c r="C49" s="59"/>
      <c r="D49" s="59" t="str">
        <f>IF('STO Calculator'!$B$1="YES","EUR","USD")</f>
        <v>USD</v>
      </c>
      <c r="E49" s="59"/>
      <c r="F49" s="59"/>
      <c r="G49" s="59" t="str">
        <f>IF('STO Calculator'!$B$1="YES","EUR","USD")</f>
        <v>USD</v>
      </c>
      <c r="H49" s="59"/>
      <c r="I49" s="59"/>
      <c r="J49" s="59" t="str">
        <f>IF('STO Calculator'!$B$1="YES","EUR","USD")</f>
        <v>USD</v>
      </c>
      <c r="K49" s="59"/>
      <c r="L49" s="59"/>
      <c r="M49" s="59" t="str">
        <f>IF('STO Calculator'!$B$1="YES","EUR","USD")</f>
        <v>USD</v>
      </c>
      <c r="N49" s="59"/>
      <c r="O49" s="59"/>
      <c r="P49" s="59" t="str">
        <f>IF('STO Calculator'!$B$1="YES","EUR","USD")</f>
        <v>USD</v>
      </c>
      <c r="Q49" s="59"/>
      <c r="R49" s="59"/>
      <c r="S49" s="59" t="str">
        <f>IF('STO Calculator'!$B$1="YES","EUR","USD")</f>
        <v>USD</v>
      </c>
      <c r="T49" s="59"/>
      <c r="U49" s="59"/>
      <c r="V49" s="59" t="str">
        <f>IF('STO Calculator'!$B$1="YES","EUR","USD")</f>
        <v>USD</v>
      </c>
      <c r="W49" s="59"/>
      <c r="X49" s="59"/>
      <c r="Y49" s="59" t="str">
        <f>IF('STO Calculator'!$B$1="YES","EUR","USD")</f>
        <v>USD</v>
      </c>
      <c r="Z49" s="59"/>
    </row>
    <row r="50" spans="1:26" ht="18.5">
      <c r="A50" s="70" t="s">
        <v>23</v>
      </c>
      <c r="B50" s="19" t="s">
        <v>0</v>
      </c>
      <c r="C50" s="60"/>
      <c r="D50" s="59" t="str">
        <f>IF('STO Calculator'!$B$1="YES","EUR","USD")</f>
        <v>USD</v>
      </c>
      <c r="E50" s="60">
        <v>15</v>
      </c>
      <c r="F50" s="60"/>
      <c r="G50" s="59" t="str">
        <f>IF('STO Calculator'!$B$1="YES","EUR","USD")</f>
        <v>USD</v>
      </c>
      <c r="H50" s="60">
        <v>20</v>
      </c>
      <c r="I50" s="60"/>
      <c r="J50" s="59" t="str">
        <f>IF('STO Calculator'!$B$1="YES","EUR","USD")</f>
        <v>USD</v>
      </c>
      <c r="K50" s="60">
        <v>15</v>
      </c>
      <c r="L50" s="60"/>
      <c r="M50" s="59" t="str">
        <f>IF('STO Calculator'!$B$1="YES","EUR","USD")</f>
        <v>USD</v>
      </c>
      <c r="N50" s="60">
        <v>20</v>
      </c>
      <c r="O50" s="60"/>
      <c r="P50" s="59" t="str">
        <f>IF('STO Calculator'!$B$1="YES","EUR","USD")</f>
        <v>USD</v>
      </c>
      <c r="Q50" s="60">
        <v>20</v>
      </c>
      <c r="R50" s="60"/>
      <c r="S50" s="59" t="str">
        <f>IF('STO Calculator'!$B$1="YES","EUR","USD")</f>
        <v>USD</v>
      </c>
      <c r="T50" s="60">
        <v>30</v>
      </c>
      <c r="U50" s="60"/>
      <c r="V50" s="59" t="str">
        <f>IF('STO Calculator'!$B$1="YES","EUR","USD")</f>
        <v>USD</v>
      </c>
      <c r="W50" s="60">
        <v>139</v>
      </c>
      <c r="X50" s="60"/>
      <c r="Y50" s="59" t="str">
        <f>IF('STO Calculator'!$B$1="YES","EUR","USD")</f>
        <v>USD</v>
      </c>
      <c r="Z50" s="60">
        <v>164</v>
      </c>
    </row>
    <row r="51" spans="1:26" ht="18.5">
      <c r="A51" s="21" t="s">
        <v>27</v>
      </c>
      <c r="B51" s="21" t="s">
        <v>1</v>
      </c>
      <c r="C51" s="52">
        <v>9</v>
      </c>
      <c r="D51" s="53" t="s">
        <v>10</v>
      </c>
      <c r="E51" s="52"/>
      <c r="F51" s="52">
        <v>9</v>
      </c>
      <c r="G51" s="53" t="s">
        <v>10</v>
      </c>
      <c r="H51" s="52"/>
      <c r="I51" s="52">
        <v>9</v>
      </c>
      <c r="J51" s="53" t="s">
        <v>10</v>
      </c>
      <c r="K51" s="52"/>
      <c r="L51" s="52">
        <v>9</v>
      </c>
      <c r="M51" s="53" t="s">
        <v>10</v>
      </c>
      <c r="N51" s="52"/>
      <c r="O51" s="52">
        <v>5</v>
      </c>
      <c r="P51" s="53" t="s">
        <v>10</v>
      </c>
      <c r="Q51" s="52"/>
      <c r="R51" s="52">
        <v>5</v>
      </c>
      <c r="S51" s="53" t="s">
        <v>10</v>
      </c>
      <c r="T51" s="52"/>
      <c r="U51" s="52">
        <v>0</v>
      </c>
      <c r="V51" s="53" t="s">
        <v>10</v>
      </c>
      <c r="W51" s="52"/>
      <c r="X51" s="52">
        <v>0</v>
      </c>
      <c r="Y51" s="53" t="s">
        <v>10</v>
      </c>
      <c r="Z51" s="52"/>
    </row>
    <row r="52" spans="1:26" ht="18.5">
      <c r="A52" s="71" t="s">
        <v>27</v>
      </c>
      <c r="B52" s="22" t="s">
        <v>5</v>
      </c>
      <c r="C52" s="54">
        <v>6</v>
      </c>
      <c r="D52" s="54" t="str">
        <f>IF('STO Calculator'!$B$1="YES","EUR","USD")</f>
        <v>USD</v>
      </c>
      <c r="E52" s="54">
        <v>10</v>
      </c>
      <c r="F52" s="54">
        <v>6</v>
      </c>
      <c r="G52" s="54" t="str">
        <f>IF('STO Calculator'!$B$1="YES","EUR","USD")</f>
        <v>USD</v>
      </c>
      <c r="H52" s="54">
        <v>14</v>
      </c>
      <c r="I52" s="54">
        <v>6</v>
      </c>
      <c r="J52" s="54" t="str">
        <f>IF('STO Calculator'!$B$1="YES","EUR","USD")</f>
        <v>USD</v>
      </c>
      <c r="K52" s="54">
        <v>10</v>
      </c>
      <c r="L52" s="54">
        <v>6</v>
      </c>
      <c r="M52" s="54" t="str">
        <f>IF('STO Calculator'!$B$1="YES","EUR","USD")</f>
        <v>USD</v>
      </c>
      <c r="N52" s="54">
        <v>14</v>
      </c>
      <c r="O52" s="54"/>
      <c r="P52" s="54" t="str">
        <f>IF('STO Calculator'!$B$1="YES","EUR","USD")</f>
        <v>USD</v>
      </c>
      <c r="Q52" s="54"/>
      <c r="R52" s="54"/>
      <c r="S52" s="54" t="str">
        <f>IF('STO Calculator'!$B$1="YES","EUR","USD")</f>
        <v>USD</v>
      </c>
      <c r="T52" s="54"/>
      <c r="U52" s="61">
        <f>'STO Calculator'!B6-'STO Calculator'!B4+1</f>
        <v>1</v>
      </c>
      <c r="V52" s="54" t="str">
        <f>IF('STO Calculator'!$B$1="YES","EUR","USD")</f>
        <v>USD</v>
      </c>
      <c r="W52" s="54">
        <v>100</v>
      </c>
      <c r="X52" s="61">
        <f>'STO Calculator'!B6-'STO Calculator'!B4+1</f>
        <v>1</v>
      </c>
      <c r="Y52" s="54" t="str">
        <f>IF('STO Calculator'!$B$1="YES","EUR","USD")</f>
        <v>USD</v>
      </c>
      <c r="Z52" s="54">
        <v>100</v>
      </c>
    </row>
    <row r="53" spans="1:26" ht="18.5">
      <c r="A53" s="71" t="s">
        <v>27</v>
      </c>
      <c r="B53" s="22" t="s">
        <v>7</v>
      </c>
      <c r="C53" s="54">
        <v>15</v>
      </c>
      <c r="D53" s="54" t="str">
        <f>IF('STO Calculator'!$B$1="YES","EUR","USD")</f>
        <v>USD</v>
      </c>
      <c r="E53" s="54">
        <v>14</v>
      </c>
      <c r="F53" s="54">
        <v>15</v>
      </c>
      <c r="G53" s="54" t="str">
        <f>IF('STO Calculator'!$B$1="YES","EUR","USD")</f>
        <v>USD</v>
      </c>
      <c r="H53" s="54">
        <v>20</v>
      </c>
      <c r="I53" s="54">
        <v>15</v>
      </c>
      <c r="J53" s="54" t="str">
        <f>IF('STO Calculator'!$B$1="YES","EUR","USD")</f>
        <v>USD</v>
      </c>
      <c r="K53" s="54">
        <v>14</v>
      </c>
      <c r="L53" s="54">
        <v>15</v>
      </c>
      <c r="M53" s="54" t="str">
        <f>IF('STO Calculator'!$B$1="YES","EUR","USD")</f>
        <v>USD</v>
      </c>
      <c r="N53" s="54">
        <v>20</v>
      </c>
      <c r="O53" s="54"/>
      <c r="P53" s="54" t="str">
        <f>IF('STO Calculator'!$B$1="YES","EUR","USD")</f>
        <v>USD</v>
      </c>
      <c r="Q53" s="54"/>
      <c r="R53" s="54"/>
      <c r="S53" s="54" t="str">
        <f>IF('STO Calculator'!$B$1="YES","EUR","USD")</f>
        <v>USD</v>
      </c>
      <c r="T53" s="54"/>
      <c r="U53" s="54"/>
      <c r="V53" s="54" t="str">
        <f>IF('STO Calculator'!$B$1="YES","EUR","USD")</f>
        <v>USD</v>
      </c>
      <c r="W53" s="54"/>
      <c r="X53" s="54"/>
      <c r="Y53" s="54" t="str">
        <f>IF('STO Calculator'!$B$1="YES","EUR","USD")</f>
        <v>USD</v>
      </c>
      <c r="Z53" s="54"/>
    </row>
    <row r="54" spans="1:26" ht="18.5">
      <c r="A54" s="72" t="s">
        <v>27</v>
      </c>
      <c r="B54" s="23" t="s">
        <v>0</v>
      </c>
      <c r="C54" s="56"/>
      <c r="D54" s="54" t="str">
        <f>IF('STO Calculator'!$B$1="YES","EUR","USD")</f>
        <v>USD</v>
      </c>
      <c r="E54" s="56">
        <v>18</v>
      </c>
      <c r="F54" s="56"/>
      <c r="G54" s="54" t="str">
        <f>IF('STO Calculator'!$B$1="YES","EUR","USD")</f>
        <v>USD</v>
      </c>
      <c r="H54" s="56">
        <v>28</v>
      </c>
      <c r="I54" s="56"/>
      <c r="J54" s="54" t="str">
        <f>IF('STO Calculator'!$B$1="YES","EUR","USD")</f>
        <v>USD</v>
      </c>
      <c r="K54" s="56">
        <v>18</v>
      </c>
      <c r="L54" s="56"/>
      <c r="M54" s="54" t="str">
        <f>IF('STO Calculator'!$B$1="YES","EUR","USD")</f>
        <v>USD</v>
      </c>
      <c r="N54" s="56">
        <v>28</v>
      </c>
      <c r="O54" s="56"/>
      <c r="P54" s="54" t="str">
        <f>IF('STO Calculator'!$B$1="YES","EUR","USD")</f>
        <v>USD</v>
      </c>
      <c r="Q54" s="56">
        <v>35</v>
      </c>
      <c r="R54" s="56"/>
      <c r="S54" s="54" t="str">
        <f>IF('STO Calculator'!$B$1="YES","EUR","USD")</f>
        <v>USD</v>
      </c>
      <c r="T54" s="56">
        <v>45</v>
      </c>
      <c r="U54" s="56"/>
      <c r="V54" s="54" t="str">
        <f>IF('STO Calculator'!$B$1="YES","EUR","USD")</f>
        <v>USD</v>
      </c>
      <c r="W54" s="56">
        <v>55</v>
      </c>
      <c r="X54" s="56"/>
      <c r="Y54" s="54" t="str">
        <f>IF('STO Calculator'!$B$1="YES","EUR","USD")</f>
        <v>USD</v>
      </c>
      <c r="Z54" s="56">
        <v>55</v>
      </c>
    </row>
    <row r="55" spans="1:26" ht="18.5">
      <c r="A55" s="17" t="s">
        <v>28</v>
      </c>
      <c r="B55" s="17" t="s">
        <v>1</v>
      </c>
      <c r="C55" s="57">
        <v>6</v>
      </c>
      <c r="D55" s="58" t="s">
        <v>10</v>
      </c>
      <c r="E55" s="57"/>
      <c r="F55" s="57">
        <v>6</v>
      </c>
      <c r="G55" s="58" t="s">
        <v>10</v>
      </c>
      <c r="H55" s="57"/>
      <c r="I55" s="57">
        <v>6</v>
      </c>
      <c r="J55" s="58" t="s">
        <v>10</v>
      </c>
      <c r="K55" s="57"/>
      <c r="L55" s="57">
        <v>6</v>
      </c>
      <c r="M55" s="58" t="s">
        <v>10</v>
      </c>
      <c r="N55" s="57"/>
      <c r="O55" s="57">
        <v>5</v>
      </c>
      <c r="P55" s="58" t="s">
        <v>10</v>
      </c>
      <c r="Q55" s="57"/>
      <c r="R55" s="57">
        <v>5</v>
      </c>
      <c r="S55" s="58" t="s">
        <v>10</v>
      </c>
      <c r="T55" s="57"/>
      <c r="U55" s="57">
        <v>0</v>
      </c>
      <c r="V55" s="58" t="s">
        <v>10</v>
      </c>
      <c r="W55" s="57"/>
      <c r="X55" s="57">
        <v>0</v>
      </c>
      <c r="Y55" s="58" t="s">
        <v>10</v>
      </c>
      <c r="Z55" s="57"/>
    </row>
    <row r="56" spans="1:26" ht="18.5">
      <c r="A56" s="69" t="s">
        <v>28</v>
      </c>
      <c r="B56" s="18" t="s">
        <v>5</v>
      </c>
      <c r="C56" s="59">
        <v>8</v>
      </c>
      <c r="D56" s="59" t="str">
        <f>IF('STO Calculator'!$B$1="YES","EUR","USD")</f>
        <v>USD</v>
      </c>
      <c r="E56" s="59">
        <v>10</v>
      </c>
      <c r="F56" s="59">
        <v>8</v>
      </c>
      <c r="G56" s="59" t="str">
        <f>IF('STO Calculator'!$B$1="YES","EUR","USD")</f>
        <v>USD</v>
      </c>
      <c r="H56" s="59">
        <v>14</v>
      </c>
      <c r="I56" s="59">
        <v>8</v>
      </c>
      <c r="J56" s="59" t="str">
        <f>IF('STO Calculator'!$B$1="YES","EUR","USD")</f>
        <v>USD</v>
      </c>
      <c r="K56" s="59">
        <v>10</v>
      </c>
      <c r="L56" s="59">
        <v>8</v>
      </c>
      <c r="M56" s="59" t="str">
        <f>IF('STO Calculator'!$B$1="YES","EUR","USD")</f>
        <v>USD</v>
      </c>
      <c r="N56" s="59">
        <v>14</v>
      </c>
      <c r="O56" s="59">
        <v>2</v>
      </c>
      <c r="P56" s="59" t="str">
        <f>IF('STO Calculator'!$B$1="YES","EUR","USD")</f>
        <v>USD</v>
      </c>
      <c r="Q56" s="59">
        <v>50</v>
      </c>
      <c r="R56" s="59">
        <v>2</v>
      </c>
      <c r="S56" s="59" t="str">
        <f>IF('STO Calculator'!$B$1="YES","EUR","USD")</f>
        <v>USD</v>
      </c>
      <c r="T56" s="59">
        <v>60</v>
      </c>
      <c r="U56" s="62">
        <f>'STO Calculator'!B6-'STO Calculator'!B4+1</f>
        <v>1</v>
      </c>
      <c r="V56" s="59" t="str">
        <f>IF('STO Calculator'!$B$1="YES","EUR","USD")</f>
        <v>USD</v>
      </c>
      <c r="W56" s="59">
        <v>145</v>
      </c>
      <c r="X56" s="62">
        <f>'STO Calculator'!B6-'STO Calculator'!B4+1</f>
        <v>1</v>
      </c>
      <c r="Y56" s="59" t="str">
        <f>IF('STO Calculator'!$B$1="YES","EUR","USD")</f>
        <v>USD</v>
      </c>
      <c r="Z56" s="59">
        <v>145</v>
      </c>
    </row>
    <row r="57" spans="1:26" ht="18.5">
      <c r="A57" s="69" t="s">
        <v>28</v>
      </c>
      <c r="B57" s="18" t="s">
        <v>7</v>
      </c>
      <c r="C57" s="59">
        <v>15</v>
      </c>
      <c r="D57" s="59" t="str">
        <f>IF('STO Calculator'!$B$1="YES","EUR","USD")</f>
        <v>USD</v>
      </c>
      <c r="E57" s="59">
        <v>15</v>
      </c>
      <c r="F57" s="59">
        <v>15</v>
      </c>
      <c r="G57" s="59" t="str">
        <f>IF('STO Calculator'!$B$1="YES","EUR","USD")</f>
        <v>USD</v>
      </c>
      <c r="H57" s="59">
        <v>20</v>
      </c>
      <c r="I57" s="59">
        <v>15</v>
      </c>
      <c r="J57" s="59" t="str">
        <f>IF('STO Calculator'!$B$1="YES","EUR","USD")</f>
        <v>USD</v>
      </c>
      <c r="K57" s="59">
        <v>15</v>
      </c>
      <c r="L57" s="59">
        <v>15</v>
      </c>
      <c r="M57" s="59" t="str">
        <f>IF('STO Calculator'!$B$1="YES","EUR","USD")</f>
        <v>USD</v>
      </c>
      <c r="N57" s="59">
        <v>20</v>
      </c>
      <c r="O57" s="59"/>
      <c r="P57" s="59" t="str">
        <f>IF('STO Calculator'!$B$1="YES","EUR","USD")</f>
        <v>USD</v>
      </c>
      <c r="Q57" s="59"/>
      <c r="R57" s="59"/>
      <c r="S57" s="59" t="str">
        <f>IF('STO Calculator'!$B$1="YES","EUR","USD")</f>
        <v>USD</v>
      </c>
      <c r="T57" s="59"/>
      <c r="U57" s="59"/>
      <c r="V57" s="59" t="str">
        <f>IF('STO Calculator'!$B$1="YES","EUR","USD")</f>
        <v>USD</v>
      </c>
      <c r="W57" s="59"/>
      <c r="X57" s="59"/>
      <c r="Y57" s="59" t="str">
        <f>IF('STO Calculator'!$B$1="YES","EUR","USD")</f>
        <v>USD</v>
      </c>
      <c r="Z57" s="59"/>
    </row>
    <row r="58" spans="1:26" ht="18.5">
      <c r="A58" s="70" t="s">
        <v>28</v>
      </c>
      <c r="B58" s="19" t="s">
        <v>0</v>
      </c>
      <c r="C58" s="60"/>
      <c r="D58" s="59" t="str">
        <f>IF('STO Calculator'!$B$1="YES","EUR","USD")</f>
        <v>USD</v>
      </c>
      <c r="E58" s="60">
        <v>18</v>
      </c>
      <c r="F58" s="60"/>
      <c r="G58" s="59" t="str">
        <f>IF('STO Calculator'!$B$1="YES","EUR","USD")</f>
        <v>USD</v>
      </c>
      <c r="H58" s="60">
        <v>28</v>
      </c>
      <c r="I58" s="60"/>
      <c r="J58" s="59" t="str">
        <f>IF('STO Calculator'!$B$1="YES","EUR","USD")</f>
        <v>USD</v>
      </c>
      <c r="K58" s="60">
        <v>18</v>
      </c>
      <c r="L58" s="60"/>
      <c r="M58" s="59" t="str">
        <f>IF('STO Calculator'!$B$1="YES","EUR","USD")</f>
        <v>USD</v>
      </c>
      <c r="N58" s="60">
        <v>28</v>
      </c>
      <c r="O58" s="60"/>
      <c r="P58" s="59" t="str">
        <f>IF('STO Calculator'!$B$1="YES","EUR","USD")</f>
        <v>USD</v>
      </c>
      <c r="Q58" s="60">
        <v>60</v>
      </c>
      <c r="R58" s="60"/>
      <c r="S58" s="59" t="str">
        <f>IF('STO Calculator'!$B$1="YES","EUR","USD")</f>
        <v>USD</v>
      </c>
      <c r="T58" s="60">
        <v>70</v>
      </c>
      <c r="U58" s="60"/>
      <c r="V58" s="59" t="str">
        <f>IF('STO Calculator'!$B$1="YES","EUR","USD")</f>
        <v>USD</v>
      </c>
      <c r="W58" s="60">
        <v>85</v>
      </c>
      <c r="X58" s="60"/>
      <c r="Y58" s="59" t="str">
        <f>IF('STO Calculator'!$B$1="YES","EUR","USD")</f>
        <v>USD</v>
      </c>
      <c r="Z58" s="60">
        <v>85</v>
      </c>
    </row>
    <row r="59" spans="1:26" ht="18.5">
      <c r="A59" s="21" t="s">
        <v>26</v>
      </c>
      <c r="B59" s="21" t="s">
        <v>1</v>
      </c>
      <c r="C59" s="52">
        <v>6</v>
      </c>
      <c r="D59" s="53" t="s">
        <v>10</v>
      </c>
      <c r="E59" s="52"/>
      <c r="F59" s="52">
        <v>6</v>
      </c>
      <c r="G59" s="53" t="s">
        <v>10</v>
      </c>
      <c r="H59" s="52"/>
      <c r="I59" s="52">
        <v>6</v>
      </c>
      <c r="J59" s="53" t="s">
        <v>10</v>
      </c>
      <c r="K59" s="52"/>
      <c r="L59" s="52">
        <v>6</v>
      </c>
      <c r="M59" s="53" t="s">
        <v>10</v>
      </c>
      <c r="N59" s="52"/>
      <c r="O59" s="52">
        <v>0</v>
      </c>
      <c r="P59" s="53" t="s">
        <v>10</v>
      </c>
      <c r="Q59" s="52"/>
      <c r="R59" s="52">
        <v>0</v>
      </c>
      <c r="S59" s="53" t="s">
        <v>10</v>
      </c>
      <c r="T59" s="52"/>
      <c r="U59" s="52">
        <v>0</v>
      </c>
      <c r="V59" s="53" t="s">
        <v>10</v>
      </c>
      <c r="W59" s="52"/>
      <c r="X59" s="52">
        <v>0</v>
      </c>
      <c r="Y59" s="53" t="s">
        <v>10</v>
      </c>
      <c r="Z59" s="52"/>
    </row>
    <row r="60" spans="1:26" ht="18.5">
      <c r="A60" s="71" t="s">
        <v>26</v>
      </c>
      <c r="B60" s="22" t="s">
        <v>5</v>
      </c>
      <c r="C60" s="54">
        <v>9</v>
      </c>
      <c r="D60" s="54" t="str">
        <f>IF('STO Calculator'!$B$1="YES","EUR","USD")</f>
        <v>USD</v>
      </c>
      <c r="E60" s="54">
        <v>8</v>
      </c>
      <c r="F60" s="54">
        <v>9</v>
      </c>
      <c r="G60" s="54" t="str">
        <f>IF('STO Calculator'!$B$1="YES","EUR","USD")</f>
        <v>USD</v>
      </c>
      <c r="H60" s="54">
        <v>12</v>
      </c>
      <c r="I60" s="54">
        <v>9</v>
      </c>
      <c r="J60" s="54" t="str">
        <f>IF('STO Calculator'!$B$1="YES","EUR","USD")</f>
        <v>USD</v>
      </c>
      <c r="K60" s="54">
        <v>8</v>
      </c>
      <c r="L60" s="54">
        <v>9</v>
      </c>
      <c r="M60" s="54" t="str">
        <f>IF('STO Calculator'!$B$1="YES","EUR","USD")</f>
        <v>USD</v>
      </c>
      <c r="N60" s="54">
        <v>12</v>
      </c>
      <c r="O60" s="54">
        <v>15</v>
      </c>
      <c r="P60" s="54" t="str">
        <f>IF('STO Calculator'!$B$1="YES","EUR","USD")</f>
        <v>USD</v>
      </c>
      <c r="Q60" s="54">
        <v>15</v>
      </c>
      <c r="R60" s="54">
        <v>15</v>
      </c>
      <c r="S60" s="54" t="str">
        <f>IF('STO Calculator'!$B$1="YES","EUR","USD")</f>
        <v>USD</v>
      </c>
      <c r="T60" s="54">
        <v>20</v>
      </c>
      <c r="U60" s="61">
        <f>'STO Calculator'!B6-'STO Calculator'!B4+1</f>
        <v>1</v>
      </c>
      <c r="V60" s="54" t="str">
        <f>IF('STO Calculator'!$B$1="YES","EUR","USD")</f>
        <v>USD</v>
      </c>
      <c r="W60" s="54">
        <v>120</v>
      </c>
      <c r="X60" s="61">
        <f>'STO Calculator'!B6-'STO Calculator'!B4+1</f>
        <v>1</v>
      </c>
      <c r="Y60" s="54" t="str">
        <f>IF('STO Calculator'!$B$1="YES","EUR","USD")</f>
        <v>USD</v>
      </c>
      <c r="Z60" s="54">
        <v>120</v>
      </c>
    </row>
    <row r="61" spans="1:26" ht="18.5">
      <c r="A61" s="71" t="s">
        <v>26</v>
      </c>
      <c r="B61" s="22" t="s">
        <v>7</v>
      </c>
      <c r="C61" s="54"/>
      <c r="D61" s="54" t="str">
        <f>IF('STO Calculator'!$B$1="YES","EUR","USD")</f>
        <v>USD</v>
      </c>
      <c r="E61" s="54"/>
      <c r="F61" s="54"/>
      <c r="G61" s="54" t="str">
        <f>IF('STO Calculator'!$B$1="YES","EUR","USD")</f>
        <v>USD</v>
      </c>
      <c r="H61" s="54"/>
      <c r="I61" s="54"/>
      <c r="J61" s="54" t="str">
        <f>IF('STO Calculator'!$B$1="YES","EUR","USD")</f>
        <v>USD</v>
      </c>
      <c r="K61" s="54"/>
      <c r="L61" s="54"/>
      <c r="M61" s="54" t="str">
        <f>IF('STO Calculator'!$B$1="YES","EUR","USD")</f>
        <v>USD</v>
      </c>
      <c r="N61" s="54"/>
      <c r="O61" s="54"/>
      <c r="P61" s="54" t="str">
        <f>IF('STO Calculator'!$B$1="YES","EUR","USD")</f>
        <v>USD</v>
      </c>
      <c r="Q61" s="54"/>
      <c r="R61" s="54"/>
      <c r="S61" s="54" t="str">
        <f>IF('STO Calculator'!$B$1="YES","EUR","USD")</f>
        <v>USD</v>
      </c>
      <c r="T61" s="54"/>
      <c r="U61" s="54"/>
      <c r="V61" s="54" t="str">
        <f>IF('STO Calculator'!$B$1="YES","EUR","USD")</f>
        <v>USD</v>
      </c>
      <c r="W61" s="54"/>
      <c r="X61" s="54"/>
      <c r="Y61" s="54" t="str">
        <f>IF('STO Calculator'!$B$1="YES","EUR","USD")</f>
        <v>USD</v>
      </c>
      <c r="Z61" s="54"/>
    </row>
    <row r="62" spans="1:26" ht="18.5">
      <c r="A62" s="72" t="s">
        <v>26</v>
      </c>
      <c r="B62" s="23" t="s">
        <v>0</v>
      </c>
      <c r="C62" s="56"/>
      <c r="D62" s="54" t="str">
        <f>IF('STO Calculator'!$B$1="YES","EUR","USD")</f>
        <v>USD</v>
      </c>
      <c r="E62" s="56">
        <v>12</v>
      </c>
      <c r="F62" s="56"/>
      <c r="G62" s="54" t="str">
        <f>IF('STO Calculator'!$B$1="YES","EUR","USD")</f>
        <v>USD</v>
      </c>
      <c r="H62" s="56">
        <v>18</v>
      </c>
      <c r="I62" s="56"/>
      <c r="J62" s="54" t="str">
        <f>IF('STO Calculator'!$B$1="YES","EUR","USD")</f>
        <v>USD</v>
      </c>
      <c r="K62" s="56">
        <v>12</v>
      </c>
      <c r="L62" s="56"/>
      <c r="M62" s="54" t="str">
        <f>IF('STO Calculator'!$B$1="YES","EUR","USD")</f>
        <v>USD</v>
      </c>
      <c r="N62" s="56">
        <v>18</v>
      </c>
      <c r="O62" s="56"/>
      <c r="P62" s="54" t="str">
        <f>IF('STO Calculator'!$B$1="YES","EUR","USD")</f>
        <v>USD</v>
      </c>
      <c r="Q62" s="56">
        <v>20</v>
      </c>
      <c r="R62" s="56"/>
      <c r="S62" s="54" t="str">
        <f>IF('STO Calculator'!$B$1="YES","EUR","USD")</f>
        <v>USD</v>
      </c>
      <c r="T62" s="56">
        <v>30</v>
      </c>
      <c r="U62" s="56"/>
      <c r="V62" s="54" t="str">
        <f>IF('STO Calculator'!$B$1="YES","EUR","USD")</f>
        <v>USD</v>
      </c>
      <c r="W62" s="56">
        <v>164</v>
      </c>
      <c r="X62" s="56"/>
      <c r="Y62" s="54" t="str">
        <f>IF('STO Calculator'!$B$1="YES","EUR","USD")</f>
        <v>USD</v>
      </c>
      <c r="Z62" s="56">
        <v>164</v>
      </c>
    </row>
    <row r="63" spans="1:26" ht="18.5">
      <c r="A63" s="21" t="s">
        <v>60</v>
      </c>
      <c r="B63" s="21" t="s">
        <v>1</v>
      </c>
      <c r="C63" s="52">
        <v>9</v>
      </c>
      <c r="D63" s="53" t="s">
        <v>10</v>
      </c>
      <c r="E63" s="52"/>
      <c r="F63" s="52">
        <v>9</v>
      </c>
      <c r="G63" s="53" t="s">
        <v>10</v>
      </c>
      <c r="H63" s="52"/>
      <c r="I63" s="52">
        <v>9</v>
      </c>
      <c r="J63" s="53" t="s">
        <v>10</v>
      </c>
      <c r="K63" s="52"/>
      <c r="L63" s="52">
        <v>9</v>
      </c>
      <c r="M63" s="53" t="s">
        <v>10</v>
      </c>
      <c r="N63" s="52"/>
      <c r="O63" s="52">
        <v>5</v>
      </c>
      <c r="P63" s="53" t="s">
        <v>10</v>
      </c>
      <c r="Q63" s="52"/>
      <c r="R63" s="52">
        <v>5</v>
      </c>
      <c r="S63" s="53" t="s">
        <v>10</v>
      </c>
      <c r="T63" s="52"/>
      <c r="U63" s="52">
        <v>0</v>
      </c>
      <c r="V63" s="53" t="s">
        <v>10</v>
      </c>
      <c r="W63" s="52"/>
      <c r="X63" s="52">
        <v>0</v>
      </c>
      <c r="Y63" s="53" t="s">
        <v>10</v>
      </c>
      <c r="Z63" s="52"/>
    </row>
    <row r="64" spans="1:26" ht="18.5">
      <c r="A64" s="71" t="s">
        <v>26</v>
      </c>
      <c r="B64" s="22" t="s">
        <v>5</v>
      </c>
      <c r="C64" s="54">
        <v>6</v>
      </c>
      <c r="D64" s="54" t="str">
        <f>IF('STO Calculator'!$B$1="YES","EUR","USD")</f>
        <v>USD</v>
      </c>
      <c r="E64" s="54">
        <v>10</v>
      </c>
      <c r="F64" s="54">
        <v>6</v>
      </c>
      <c r="G64" s="54" t="str">
        <f>IF('STO Calculator'!$B$1="YES","EUR","USD")</f>
        <v>USD</v>
      </c>
      <c r="H64" s="54">
        <v>15</v>
      </c>
      <c r="I64" s="54">
        <v>6</v>
      </c>
      <c r="J64" s="54" t="str">
        <f>IF('STO Calculator'!$B$1="YES","EUR","USD")</f>
        <v>USD</v>
      </c>
      <c r="K64" s="54">
        <v>10</v>
      </c>
      <c r="L64" s="54">
        <v>6</v>
      </c>
      <c r="M64" s="54" t="str">
        <f>IF('STO Calculator'!$B$1="YES","EUR","USD")</f>
        <v>USD</v>
      </c>
      <c r="N64" s="54">
        <v>15</v>
      </c>
      <c r="O64" s="54">
        <v>5</v>
      </c>
      <c r="P64" s="54" t="str">
        <f>IF('STO Calculator'!$B$1="YES","EUR","USD")</f>
        <v>USD</v>
      </c>
      <c r="Q64" s="54">
        <v>15</v>
      </c>
      <c r="R64" s="54">
        <v>5</v>
      </c>
      <c r="S64" s="54" t="str">
        <f>IF('STO Calculator'!$B$1="YES","EUR","USD")</f>
        <v>USD</v>
      </c>
      <c r="T64" s="54">
        <v>20</v>
      </c>
      <c r="U64" s="61">
        <f>'STO Calculator'!B10-'STO Calculator'!B8+1</f>
        <v>1</v>
      </c>
      <c r="V64" s="54" t="str">
        <f>IF('STO Calculator'!$B$1="YES","EUR","USD")</f>
        <v>USD</v>
      </c>
      <c r="W64" s="54">
        <v>120</v>
      </c>
      <c r="X64" s="61">
        <f>'STO Calculator'!B10-'STO Calculator'!B8+1</f>
        <v>1</v>
      </c>
      <c r="Y64" s="54" t="str">
        <f>IF('STO Calculator'!$B$1="YES","EUR","USD")</f>
        <v>USD</v>
      </c>
      <c r="Z64" s="54">
        <v>120</v>
      </c>
    </row>
    <row r="65" spans="1:26" ht="18.5">
      <c r="A65" s="71" t="s">
        <v>26</v>
      </c>
      <c r="B65" s="22" t="s">
        <v>7</v>
      </c>
      <c r="C65" s="54"/>
      <c r="D65" s="54" t="str">
        <f>IF('STO Calculator'!$B$1="YES","EUR","USD")</f>
        <v>USD</v>
      </c>
      <c r="E65" s="54"/>
      <c r="F65" s="54"/>
      <c r="G65" s="54" t="str">
        <f>IF('STO Calculator'!$B$1="YES","EUR","USD")</f>
        <v>USD</v>
      </c>
      <c r="H65" s="54"/>
      <c r="I65" s="54"/>
      <c r="J65" s="54" t="str">
        <f>IF('STO Calculator'!$B$1="YES","EUR","USD")</f>
        <v>USD</v>
      </c>
      <c r="K65" s="54"/>
      <c r="L65" s="54"/>
      <c r="M65" s="54" t="str">
        <f>IF('STO Calculator'!$B$1="YES","EUR","USD")</f>
        <v>USD</v>
      </c>
      <c r="N65" s="54"/>
      <c r="O65" s="54"/>
      <c r="P65" s="54" t="str">
        <f>IF('STO Calculator'!$B$1="YES","EUR","USD")</f>
        <v>USD</v>
      </c>
      <c r="Q65" s="54"/>
      <c r="R65" s="54"/>
      <c r="S65" s="54" t="str">
        <f>IF('STO Calculator'!$B$1="YES","EUR","USD")</f>
        <v>USD</v>
      </c>
      <c r="T65" s="54"/>
      <c r="U65" s="54"/>
      <c r="V65" s="54" t="str">
        <f>IF('STO Calculator'!$B$1="YES","EUR","USD")</f>
        <v>USD</v>
      </c>
      <c r="W65" s="54"/>
      <c r="X65" s="54"/>
      <c r="Y65" s="54" t="str">
        <f>IF('STO Calculator'!$B$1="YES","EUR","USD")</f>
        <v>USD</v>
      </c>
      <c r="Z65" s="54"/>
    </row>
    <row r="66" spans="1:26" ht="18.5">
      <c r="A66" s="72"/>
      <c r="B66" s="23" t="s">
        <v>0</v>
      </c>
      <c r="C66" s="56"/>
      <c r="D66" s="54" t="str">
        <f>IF('STO Calculator'!$B$1="YES","EUR","USD")</f>
        <v>USD</v>
      </c>
      <c r="E66" s="56">
        <v>15</v>
      </c>
      <c r="F66" s="56"/>
      <c r="G66" s="54" t="str">
        <f>IF('STO Calculator'!$B$1="YES","EUR","USD")</f>
        <v>USD</v>
      </c>
      <c r="H66" s="56">
        <v>20</v>
      </c>
      <c r="I66" s="56"/>
      <c r="J66" s="54" t="str">
        <f>IF('STO Calculator'!$B$1="YES","EUR","USD")</f>
        <v>USD</v>
      </c>
      <c r="K66" s="56">
        <v>15</v>
      </c>
      <c r="L66" s="56"/>
      <c r="M66" s="54" t="str">
        <f>IF('STO Calculator'!$B$1="YES","EUR","USD")</f>
        <v>USD</v>
      </c>
      <c r="N66" s="56">
        <v>20</v>
      </c>
      <c r="O66" s="56"/>
      <c r="P66" s="54" t="str">
        <f>IF('STO Calculator'!$B$1="YES","EUR","USD")</f>
        <v>USD</v>
      </c>
      <c r="Q66" s="56">
        <v>20</v>
      </c>
      <c r="R66" s="56"/>
      <c r="S66" s="54" t="str">
        <f>IF('STO Calculator'!$B$1="YES","EUR","USD")</f>
        <v>USD</v>
      </c>
      <c r="T66" s="56">
        <v>30</v>
      </c>
      <c r="U66" s="56"/>
      <c r="V66" s="54" t="str">
        <f>IF('STO Calculator'!$B$1="YES","EUR","USD")</f>
        <v>USD</v>
      </c>
      <c r="W66" s="56">
        <v>139</v>
      </c>
      <c r="X66" s="56"/>
      <c r="Y66" s="54" t="str">
        <f>IF('STO Calculator'!$B$1="YES","EUR","USD")</f>
        <v>USD</v>
      </c>
      <c r="Z66" s="56">
        <v>164</v>
      </c>
    </row>
    <row r="67" spans="1:26" ht="18.5">
      <c r="A67" s="21" t="s">
        <v>61</v>
      </c>
      <c r="B67" s="21" t="s">
        <v>1</v>
      </c>
      <c r="C67" s="52">
        <v>10</v>
      </c>
      <c r="D67" s="53" t="s">
        <v>10</v>
      </c>
      <c r="E67" s="52"/>
      <c r="F67" s="52">
        <v>10</v>
      </c>
      <c r="G67" s="53" t="s">
        <v>10</v>
      </c>
      <c r="H67" s="52"/>
      <c r="I67" s="52">
        <v>10</v>
      </c>
      <c r="J67" s="53" t="s">
        <v>10</v>
      </c>
      <c r="K67" s="52"/>
      <c r="L67" s="52">
        <v>10</v>
      </c>
      <c r="M67" s="53" t="s">
        <v>10</v>
      </c>
      <c r="N67" s="52"/>
      <c r="O67" s="52">
        <v>5</v>
      </c>
      <c r="P67" s="53" t="s">
        <v>10</v>
      </c>
      <c r="Q67" s="52"/>
      <c r="R67" s="52">
        <v>5</v>
      </c>
      <c r="S67" s="53" t="s">
        <v>10</v>
      </c>
      <c r="T67" s="52"/>
      <c r="U67" s="52">
        <v>0</v>
      </c>
      <c r="V67" s="53" t="s">
        <v>10</v>
      </c>
      <c r="W67" s="52"/>
      <c r="X67" s="52">
        <v>0</v>
      </c>
      <c r="Y67" s="53" t="s">
        <v>10</v>
      </c>
      <c r="Z67" s="52"/>
    </row>
    <row r="68" spans="1:26" ht="18.5">
      <c r="A68" s="71" t="s">
        <v>26</v>
      </c>
      <c r="B68" s="22" t="s">
        <v>5</v>
      </c>
      <c r="C68" s="54">
        <v>5</v>
      </c>
      <c r="D68" s="54" t="str">
        <f>IF('STO Calculator'!$B$1="YES","EUR","USD")</f>
        <v>USD</v>
      </c>
      <c r="E68" s="54">
        <v>8</v>
      </c>
      <c r="F68" s="54">
        <v>5</v>
      </c>
      <c r="G68" s="54" t="str">
        <f>IF('STO Calculator'!$B$1="YES","EUR","USD")</f>
        <v>USD</v>
      </c>
      <c r="H68" s="54">
        <v>12</v>
      </c>
      <c r="I68" s="54">
        <v>5</v>
      </c>
      <c r="J68" s="54" t="str">
        <f>IF('STO Calculator'!$B$1="YES","EUR","USD")</f>
        <v>USD</v>
      </c>
      <c r="K68" s="54">
        <v>8</v>
      </c>
      <c r="L68" s="54">
        <v>5</v>
      </c>
      <c r="M68" s="54" t="str">
        <f>IF('STO Calculator'!$B$1="YES","EUR","USD")</f>
        <v>USD</v>
      </c>
      <c r="N68" s="54">
        <v>12</v>
      </c>
      <c r="O68" s="54"/>
      <c r="P68" s="54" t="str">
        <f>IF('STO Calculator'!$B$1="YES","EUR","USD")</f>
        <v>USD</v>
      </c>
      <c r="Q68" s="54"/>
      <c r="R68" s="54"/>
      <c r="S68" s="54" t="str">
        <f>IF('STO Calculator'!$B$1="YES","EUR","USD")</f>
        <v>USD</v>
      </c>
      <c r="T68" s="54"/>
      <c r="U68" s="61">
        <f>'STO Calculator'!B14-'STO Calculator'!B12+1</f>
        <v>-4</v>
      </c>
      <c r="V68" s="54" t="str">
        <f>IF('STO Calculator'!$B$1="YES","EUR","USD")</f>
        <v>USD</v>
      </c>
      <c r="W68" s="54"/>
      <c r="X68" s="61">
        <f>'STO Calculator'!B14-'STO Calculator'!B12+1</f>
        <v>-4</v>
      </c>
      <c r="Y68" s="54" t="str">
        <f>IF('STO Calculator'!$B$1="YES","EUR","USD")</f>
        <v>USD</v>
      </c>
      <c r="Z68" s="54"/>
    </row>
    <row r="69" spans="1:26" ht="18.5">
      <c r="A69" s="71" t="s">
        <v>26</v>
      </c>
      <c r="B69" s="22" t="s">
        <v>7</v>
      </c>
      <c r="C69" s="54">
        <v>5</v>
      </c>
      <c r="D69" s="54" t="str">
        <f>IF('STO Calculator'!$B$1="YES","EUR","USD")</f>
        <v>USD</v>
      </c>
      <c r="E69" s="54"/>
      <c r="F69" s="54">
        <v>5</v>
      </c>
      <c r="G69" s="54" t="str">
        <f>IF('STO Calculator'!$B$1="YES","EUR","USD")</f>
        <v>USD</v>
      </c>
      <c r="H69" s="54"/>
      <c r="I69" s="54">
        <v>5</v>
      </c>
      <c r="J69" s="54" t="str">
        <f>IF('STO Calculator'!$B$1="YES","EUR","USD")</f>
        <v>USD</v>
      </c>
      <c r="K69" s="54"/>
      <c r="L69" s="54">
        <v>5</v>
      </c>
      <c r="M69" s="54" t="str">
        <f>IF('STO Calculator'!$B$1="YES","EUR","USD")</f>
        <v>USD</v>
      </c>
      <c r="N69" s="54"/>
      <c r="O69" s="54"/>
      <c r="P69" s="54" t="str">
        <f>IF('STO Calculator'!$B$1="YES","EUR","USD")</f>
        <v>USD</v>
      </c>
      <c r="Q69" s="54"/>
      <c r="R69" s="54"/>
      <c r="S69" s="54" t="str">
        <f>IF('STO Calculator'!$B$1="YES","EUR","USD")</f>
        <v>USD</v>
      </c>
      <c r="T69" s="54"/>
      <c r="U69" s="54"/>
      <c r="V69" s="54" t="str">
        <f>IF('STO Calculator'!$B$1="YES","EUR","USD")</f>
        <v>USD</v>
      </c>
      <c r="W69" s="54"/>
      <c r="X69" s="54"/>
      <c r="Y69" s="54" t="str">
        <f>IF('STO Calculator'!$B$1="YES","EUR","USD")</f>
        <v>USD</v>
      </c>
      <c r="Z69" s="54"/>
    </row>
    <row r="70" spans="1:26" ht="18.5">
      <c r="A70" s="72" t="s">
        <v>26</v>
      </c>
      <c r="B70" s="23" t="s">
        <v>0</v>
      </c>
      <c r="C70" s="56"/>
      <c r="D70" s="54" t="str">
        <f>IF('STO Calculator'!$B$1="YES","EUR","USD")</f>
        <v>USD</v>
      </c>
      <c r="E70" s="56">
        <v>20</v>
      </c>
      <c r="F70" s="56"/>
      <c r="G70" s="54" t="str">
        <f>IF('STO Calculator'!$B$1="YES","EUR","USD")</f>
        <v>USD</v>
      </c>
      <c r="H70" s="56">
        <v>17</v>
      </c>
      <c r="I70" s="56"/>
      <c r="J70" s="54" t="str">
        <f>IF('STO Calculator'!$B$1="YES","EUR","USD")</f>
        <v>USD</v>
      </c>
      <c r="K70" s="56">
        <v>10</v>
      </c>
      <c r="L70" s="56"/>
      <c r="M70" s="54" t="str">
        <f>IF('STO Calculator'!$B$1="YES","EUR","USD")</f>
        <v>USD</v>
      </c>
      <c r="N70" s="56">
        <v>17</v>
      </c>
      <c r="O70" s="56"/>
      <c r="P70" s="54" t="str">
        <f>IF('STO Calculator'!$B$1="YES","EUR","USD")</f>
        <v>USD</v>
      </c>
      <c r="Q70" s="56">
        <v>85</v>
      </c>
      <c r="R70" s="56"/>
      <c r="S70" s="54" t="str">
        <f>IF('STO Calculator'!$B$1="YES","EUR","USD")</f>
        <v>USD</v>
      </c>
      <c r="T70" s="56">
        <v>110</v>
      </c>
      <c r="U70" s="56"/>
      <c r="V70" s="54" t="str">
        <f>IF('STO Calculator'!$B$1="YES","EUR","USD")</f>
        <v>USD</v>
      </c>
      <c r="W70" s="56">
        <v>57</v>
      </c>
      <c r="X70" s="56"/>
      <c r="Y70" s="54" t="str">
        <f>IF('STO Calculator'!$B$1="YES","EUR","USD")</f>
        <v>USD</v>
      </c>
      <c r="Z70" s="56">
        <v>82</v>
      </c>
    </row>
  </sheetData>
  <sheetProtection algorithmName="SHA-512" hashValue="aePenpwlOg0AQQQsdUS6oxgjkR1fQVxy77KCmp//dSWrDc/LgxSjcLtRUnviSKz+X8iZjLRDG8NynOvZ3crTfQ==" saltValue="DqZ27c97CmDPxKNcSbsDcw==" spinCount="100000" sheet="1" formatCells="0" formatColumns="0" formatRows="0" insertColumns="0" insertRows="0" insertHyperlinks="0" deleteColumns="0" deleteRows="0" sort="0" autoFilter="0"/>
  <autoFilter ref="A2:T70" xr:uid="{00000000-0009-0000-0000-000001000000}"/>
  <conditionalFormatting sqref="U44 X44 U52 X52 U60 X60">
    <cfRule type="cellIs" dxfId="3" priority="4" operator="lessThan">
      <formula>0</formula>
    </cfRule>
  </conditionalFormatting>
  <conditionalFormatting sqref="U48 X48 U56 X56">
    <cfRule type="cellIs" dxfId="2" priority="3" operator="lessThan">
      <formula>0</formula>
    </cfRule>
  </conditionalFormatting>
  <conditionalFormatting sqref="U64 X64">
    <cfRule type="cellIs" dxfId="1" priority="2" operator="lessThan">
      <formula>0</formula>
    </cfRule>
  </conditionalFormatting>
  <conditionalFormatting sqref="U68 X68">
    <cfRule type="cellIs" dxfId="0" priority="1" operator="lessThan">
      <formula>0</formula>
    </cfRule>
  </conditionalFormatting>
  <dataValidations disablePrompts="1" count="1">
    <dataValidation allowBlank="1" showInputMessage="1" showErrorMessage="1" prompt="from FCL cut off date" sqref="X60 X44 X48 U48 U52 X52 X56 U56 U60 U44 X64 U64 X68 U68" xr:uid="{117DD229-573F-492D-A218-013CC85BCA20}"/>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3433F-E0CA-40A1-A4EC-40C0BB618F41}">
  <sheetPr codeName="Sheet4"/>
  <dimension ref="A1:T6"/>
  <sheetViews>
    <sheetView topLeftCell="D1" workbookViewId="0">
      <selection activeCell="N5" sqref="N5"/>
    </sheetView>
  </sheetViews>
  <sheetFormatPr defaultColWidth="9.1796875" defaultRowHeight="14.5"/>
  <cols>
    <col min="1" max="1" width="26.7265625" bestFit="1" customWidth="1"/>
    <col min="2" max="2" width="13.7265625" bestFit="1" customWidth="1"/>
    <col min="3" max="3" width="9.1796875" style="24"/>
    <col min="4" max="4" width="10.7265625" style="24" bestFit="1" customWidth="1"/>
    <col min="5" max="6" width="9.1796875" style="24"/>
    <col min="7" max="7" width="10.7265625" style="24" bestFit="1" customWidth="1"/>
    <col min="8" max="8" width="9.1796875" style="24"/>
    <col min="9" max="9" width="9.7265625" style="24" bestFit="1" customWidth="1"/>
    <col min="10" max="10" width="10.26953125" style="24" bestFit="1" customWidth="1"/>
    <col min="11" max="11" width="16.7265625" style="24" bestFit="1" customWidth="1"/>
    <col min="12" max="12" width="9.1796875" style="24"/>
    <col min="13" max="13" width="10.26953125" style="24" bestFit="1" customWidth="1"/>
    <col min="14" max="14" width="9.1796875" style="24"/>
  </cols>
  <sheetData>
    <row r="1" spans="1:20" ht="18.5">
      <c r="A1" s="12"/>
      <c r="B1" s="12"/>
      <c r="C1" s="13" t="s">
        <v>40</v>
      </c>
      <c r="D1" s="14" t="s">
        <v>40</v>
      </c>
      <c r="E1" s="15" t="s">
        <v>40</v>
      </c>
      <c r="F1" s="13" t="s">
        <v>41</v>
      </c>
      <c r="G1" s="14" t="s">
        <v>41</v>
      </c>
      <c r="H1" s="15" t="s">
        <v>41</v>
      </c>
      <c r="I1" s="13" t="s">
        <v>42</v>
      </c>
      <c r="J1" s="14" t="s">
        <v>42</v>
      </c>
      <c r="K1" s="15" t="s">
        <v>42</v>
      </c>
      <c r="L1" s="13" t="s">
        <v>43</v>
      </c>
      <c r="M1" s="14" t="s">
        <v>43</v>
      </c>
      <c r="N1" s="15" t="s">
        <v>43</v>
      </c>
      <c r="O1" s="13" t="s">
        <v>11</v>
      </c>
      <c r="P1" s="14" t="s">
        <v>11</v>
      </c>
      <c r="Q1" s="15" t="s">
        <v>11</v>
      </c>
      <c r="R1" s="13" t="s">
        <v>12</v>
      </c>
      <c r="S1" s="14" t="s">
        <v>12</v>
      </c>
      <c r="T1" s="15" t="s">
        <v>12</v>
      </c>
    </row>
    <row r="2" spans="1:20" ht="18.5">
      <c r="A2" s="12" t="s">
        <v>29</v>
      </c>
      <c r="B2" s="12" t="s">
        <v>8</v>
      </c>
      <c r="C2" s="16" t="s">
        <v>2</v>
      </c>
      <c r="D2" s="16" t="s">
        <v>3</v>
      </c>
      <c r="E2" s="16" t="s">
        <v>4</v>
      </c>
      <c r="F2" s="16" t="s">
        <v>2</v>
      </c>
      <c r="G2" s="16" t="s">
        <v>3</v>
      </c>
      <c r="H2" s="16" t="s">
        <v>4</v>
      </c>
      <c r="I2" s="16" t="s">
        <v>2</v>
      </c>
      <c r="J2" s="16" t="s">
        <v>3</v>
      </c>
      <c r="K2" s="16" t="s">
        <v>4</v>
      </c>
      <c r="L2" s="16" t="s">
        <v>2</v>
      </c>
      <c r="M2" s="16" t="s">
        <v>3</v>
      </c>
      <c r="N2" s="16" t="s">
        <v>4</v>
      </c>
      <c r="O2" s="16" t="s">
        <v>2</v>
      </c>
      <c r="P2" s="16" t="s">
        <v>3</v>
      </c>
      <c r="Q2" s="16" t="s">
        <v>4</v>
      </c>
      <c r="R2" s="16" t="s">
        <v>2</v>
      </c>
      <c r="S2" s="16" t="s">
        <v>3</v>
      </c>
      <c r="T2" s="16" t="s">
        <v>4</v>
      </c>
    </row>
    <row r="3" spans="1:20" ht="18.5">
      <c r="A3" s="20" t="s">
        <v>44</v>
      </c>
      <c r="B3" s="21" t="s">
        <v>1</v>
      </c>
      <c r="C3" s="52">
        <v>15</v>
      </c>
      <c r="D3" s="53"/>
      <c r="E3" s="52"/>
      <c r="F3" s="52">
        <v>15</v>
      </c>
      <c r="G3" s="53"/>
      <c r="H3" s="52"/>
      <c r="I3" s="52">
        <v>7</v>
      </c>
      <c r="J3" s="53"/>
      <c r="K3" s="52"/>
      <c r="L3" s="52">
        <v>7</v>
      </c>
      <c r="M3" s="53"/>
      <c r="N3" s="52"/>
      <c r="O3" s="52">
        <v>7</v>
      </c>
      <c r="P3" s="53"/>
      <c r="Q3" s="52"/>
      <c r="R3" s="52">
        <v>7</v>
      </c>
      <c r="S3" s="53"/>
      <c r="T3" s="52"/>
    </row>
    <row r="4" spans="1:20" ht="18.5">
      <c r="A4" s="20" t="s">
        <v>44</v>
      </c>
      <c r="B4" s="22" t="s">
        <v>5</v>
      </c>
      <c r="C4" s="54">
        <v>5</v>
      </c>
      <c r="D4" s="54" t="s">
        <v>6</v>
      </c>
      <c r="E4" s="54">
        <v>25</v>
      </c>
      <c r="F4" s="54">
        <v>5</v>
      </c>
      <c r="G4" s="54" t="s">
        <v>6</v>
      </c>
      <c r="H4" s="54">
        <v>45</v>
      </c>
      <c r="I4" s="54">
        <v>3</v>
      </c>
      <c r="J4" s="54" t="s">
        <v>6</v>
      </c>
      <c r="K4" s="54">
        <v>50</v>
      </c>
      <c r="L4" s="54">
        <v>3</v>
      </c>
      <c r="M4" s="54" t="s">
        <v>6</v>
      </c>
      <c r="N4" s="54">
        <v>75</v>
      </c>
      <c r="O4" s="54">
        <v>3</v>
      </c>
      <c r="P4" s="54" t="s">
        <v>6</v>
      </c>
      <c r="Q4" s="54">
        <v>50</v>
      </c>
      <c r="R4" s="54">
        <v>3</v>
      </c>
      <c r="S4" s="54" t="s">
        <v>6</v>
      </c>
      <c r="T4" s="54">
        <v>80</v>
      </c>
    </row>
    <row r="5" spans="1:20" ht="18.5">
      <c r="A5" s="20" t="s">
        <v>44</v>
      </c>
      <c r="B5" s="22" t="s">
        <v>7</v>
      </c>
      <c r="C5" s="54">
        <v>5</v>
      </c>
      <c r="D5" s="54" t="s">
        <v>6</v>
      </c>
      <c r="E5" s="55">
        <v>40</v>
      </c>
      <c r="F5" s="54">
        <v>5</v>
      </c>
      <c r="G5" s="54" t="s">
        <v>6</v>
      </c>
      <c r="H5" s="54">
        <v>65</v>
      </c>
      <c r="I5" s="54">
        <v>5</v>
      </c>
      <c r="J5" s="54" t="s">
        <v>6</v>
      </c>
      <c r="K5" s="54">
        <v>60</v>
      </c>
      <c r="L5" s="54">
        <v>5</v>
      </c>
      <c r="M5" s="54" t="s">
        <v>6</v>
      </c>
      <c r="N5" s="54">
        <v>95</v>
      </c>
      <c r="O5" s="54">
        <v>5</v>
      </c>
      <c r="P5" s="54" t="s">
        <v>6</v>
      </c>
      <c r="Q5" s="54">
        <v>70</v>
      </c>
      <c r="R5" s="54">
        <v>5</v>
      </c>
      <c r="S5" s="54" t="s">
        <v>6</v>
      </c>
      <c r="T5" s="54">
        <v>100</v>
      </c>
    </row>
    <row r="6" spans="1:20" ht="18.5">
      <c r="A6" s="20" t="s">
        <v>44</v>
      </c>
      <c r="B6" s="23" t="s">
        <v>0</v>
      </c>
      <c r="C6" s="56"/>
      <c r="D6" s="54" t="s">
        <v>6</v>
      </c>
      <c r="E6" s="56">
        <v>45</v>
      </c>
      <c r="F6" s="56"/>
      <c r="G6" s="54" t="s">
        <v>6</v>
      </c>
      <c r="H6" s="56">
        <v>85</v>
      </c>
      <c r="I6" s="56"/>
      <c r="J6" s="54" t="s">
        <v>6</v>
      </c>
      <c r="K6" s="56">
        <v>85</v>
      </c>
      <c r="L6" s="56"/>
      <c r="M6" s="54" t="s">
        <v>6</v>
      </c>
      <c r="N6" s="56">
        <v>115</v>
      </c>
      <c r="O6" s="56"/>
      <c r="P6" s="54" t="s">
        <v>6</v>
      </c>
      <c r="Q6" s="56">
        <v>90</v>
      </c>
      <c r="R6" s="56"/>
      <c r="S6" s="54" t="s">
        <v>6</v>
      </c>
      <c r="T6" s="56">
        <v>125</v>
      </c>
    </row>
  </sheetData>
  <sheetProtection algorithmName="SHA-512" hashValue="2y3OFvFvnE7aMf+R4a/0Sc8kCzd/htQ7nrtyfCT+9vAMWo7YpYYfjEmb0Bn5NJx7nGdCbnVXhSBy6XDTN/lmaA==" saltValue="ngGQoxuwafxHZ+WdulgvuQ==" spinCount="100000" sheet="1" formatCells="0" formatColumns="0" formatRows="0" insertColumns="0" insertRows="0" insertHyperlinks="0" deleteColumns="0" deleteRows="0" sort="0" autoFilter="0"/>
  <autoFilter ref="A2:N6" xr:uid="{00000000-0009-0000-0000-000001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STO Calculator</vt:lpstr>
      <vt:lpstr>DD Calculator</vt:lpstr>
      <vt:lpstr>TariffsSTO</vt:lpstr>
      <vt:lpstr>TariffsDD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Semih Orçen</dc:creator>
  <cp:lastModifiedBy>Karabilgin, Efe</cp:lastModifiedBy>
  <dcterms:created xsi:type="dcterms:W3CDTF">2022-03-18T22:40:05Z</dcterms:created>
  <dcterms:modified xsi:type="dcterms:W3CDTF">2024-03-04T14:23:12Z</dcterms:modified>
</cp:coreProperties>
</file>